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data4\users2\klee4\My Documents\1. STA\10. Temporarily Assigned\14. QNA manual\9. Excel\"/>
    </mc:Choice>
  </mc:AlternateContent>
  <xr:revisionPtr revIDLastSave="0" documentId="8_{8B3542B5-2F66-409C-BC46-EB447032BD6C}" xr6:coauthVersionLast="31" xr6:coauthVersionMax="31" xr10:uidLastSave="{00000000-0000-0000-0000-000000000000}"/>
  <bookViews>
    <workbookView xWindow="240" yWindow="375" windowWidth="18915" windowHeight="12045" firstSheet="2" activeTab="5" xr2:uid="{00000000-000D-0000-FFFF-FFFF00000000}"/>
  </bookViews>
  <sheets>
    <sheet name="Example 11.1" sheetId="1" r:id="rId1"/>
    <sheet name="Example 11.1 (cont)" sheetId="2" r:id="rId2"/>
    <sheet name="Example 11.2" sheetId="3" r:id="rId3"/>
    <sheet name="Example 11.3" sheetId="4" r:id="rId4"/>
    <sheet name="Example 11.4" sheetId="6" r:id="rId5"/>
    <sheet name="Example A11.1" sheetId="5" r:id="rId6"/>
  </sheets>
  <definedNames>
    <definedName name="_Toc504368670" localSheetId="5">'Example A11.1'!$A$1</definedName>
    <definedName name="_Toc504368671" localSheetId="0">'Example 11.1'!$A$1</definedName>
    <definedName name="_Toc504368672" localSheetId="2">'Example 11.2'!$A$1</definedName>
    <definedName name="_Toc504368673" localSheetId="3">'Example 11.3'!$A$1</definedName>
    <definedName name="_xlnm.Print_Area" localSheetId="4">'Example 11.4'!$A$1:$M$58</definedName>
  </definedNames>
  <calcPr calcId="179017"/>
</workbook>
</file>

<file path=xl/calcChain.xml><?xml version="1.0" encoding="utf-8"?>
<calcChain xmlns="http://schemas.openxmlformats.org/spreadsheetml/2006/main">
  <c r="B49" i="6" l="1"/>
  <c r="B48" i="6"/>
  <c r="B47" i="6"/>
  <c r="H46" i="6"/>
  <c r="K45" i="6"/>
  <c r="B45" i="6"/>
  <c r="K44" i="6"/>
  <c r="J44" i="6"/>
  <c r="F44" i="6"/>
  <c r="B44" i="6"/>
  <c r="I43" i="6"/>
  <c r="E43" i="6"/>
  <c r="B43" i="6"/>
  <c r="K37" i="6"/>
  <c r="G37" i="6"/>
  <c r="C37" i="6"/>
  <c r="D30" i="6"/>
  <c r="J29" i="6"/>
  <c r="F29" i="6"/>
  <c r="B29" i="6"/>
  <c r="B50" i="6" s="1"/>
  <c r="I28" i="6"/>
  <c r="I36" i="6" s="1"/>
  <c r="E28" i="6"/>
  <c r="E36" i="6" s="1"/>
  <c r="H27" i="6"/>
  <c r="D27" i="6"/>
  <c r="K26" i="6"/>
  <c r="K36" i="6" s="1"/>
  <c r="H26" i="6"/>
  <c r="G26" i="6"/>
  <c r="G36" i="6" s="1"/>
  <c r="D26" i="6"/>
  <c r="D36" i="6" s="1"/>
  <c r="C26" i="6"/>
  <c r="C36" i="6" s="1"/>
  <c r="J25" i="6"/>
  <c r="F25" i="6"/>
  <c r="B25" i="6"/>
  <c r="B46" i="6" s="1"/>
  <c r="I24" i="6"/>
  <c r="I32" i="6" s="1"/>
  <c r="E24" i="6"/>
  <c r="E32" i="6" s="1"/>
  <c r="H23" i="6"/>
  <c r="D23" i="6"/>
  <c r="C22" i="6"/>
  <c r="C30" i="6" s="1"/>
  <c r="F19" i="6"/>
  <c r="E19" i="6"/>
  <c r="D19" i="6"/>
  <c r="C19" i="6"/>
  <c r="K18" i="6"/>
  <c r="J18" i="6"/>
  <c r="I18" i="6"/>
  <c r="H18" i="6"/>
  <c r="G18" i="6"/>
  <c r="F18" i="6"/>
  <c r="E18" i="6"/>
  <c r="D18" i="6"/>
  <c r="C18" i="6"/>
  <c r="K17" i="6"/>
  <c r="G17" i="6"/>
  <c r="F17" i="6"/>
  <c r="E17" i="6"/>
  <c r="D17" i="6"/>
  <c r="C17" i="6"/>
  <c r="C15" i="6"/>
  <c r="D15" i="6" s="1"/>
  <c r="K13" i="6"/>
  <c r="K19" i="6" s="1"/>
  <c r="J13" i="6"/>
  <c r="J19" i="6" s="1"/>
  <c r="I13" i="6"/>
  <c r="I19" i="6" s="1"/>
  <c r="H13" i="6"/>
  <c r="H19" i="6" s="1"/>
  <c r="G13" i="6"/>
  <c r="G19" i="6" s="1"/>
  <c r="C11" i="6"/>
  <c r="C14" i="6" s="1"/>
  <c r="C5" i="6"/>
  <c r="D5" i="6" s="1"/>
  <c r="D35" i="6" l="1"/>
  <c r="D38" i="6" s="1"/>
  <c r="D39" i="6" s="1"/>
  <c r="C46" i="6"/>
  <c r="D48" i="6"/>
  <c r="C50" i="6"/>
  <c r="E35" i="6"/>
  <c r="E38" i="6" s="1"/>
  <c r="E39" i="6" s="1"/>
  <c r="H36" i="6"/>
  <c r="C44" i="6"/>
  <c r="E15" i="6"/>
  <c r="F15" i="6" s="1"/>
  <c r="G15" i="6" s="1"/>
  <c r="G22" i="6" s="1"/>
  <c r="C55" i="6"/>
  <c r="C48" i="6"/>
  <c r="C16" i="6"/>
  <c r="D8" i="6"/>
  <c r="D11" i="6" s="1"/>
  <c r="D14" i="6" s="1"/>
  <c r="D49" i="6"/>
  <c r="D45" i="6"/>
  <c r="E5" i="6"/>
  <c r="D50" i="6"/>
  <c r="D46" i="6"/>
  <c r="H30" i="6"/>
  <c r="E30" i="6"/>
  <c r="E33" i="6" s="1"/>
  <c r="I30" i="6"/>
  <c r="D32" i="6"/>
  <c r="D33" i="6" s="1"/>
  <c r="F35" i="6"/>
  <c r="J35" i="6"/>
  <c r="D44" i="6"/>
  <c r="C32" i="6"/>
  <c r="I35" i="6"/>
  <c r="I38" i="6" s="1"/>
  <c r="I39" i="6" s="1"/>
  <c r="B30" i="6"/>
  <c r="C33" i="6" s="1"/>
  <c r="F30" i="6"/>
  <c r="F33" i="6" s="1"/>
  <c r="J30" i="6"/>
  <c r="C35" i="6"/>
  <c r="C38" i="6" s="1"/>
  <c r="C39" i="6" s="1"/>
  <c r="F36" i="6"/>
  <c r="J36" i="6"/>
  <c r="C43" i="6"/>
  <c r="C45" i="6"/>
  <c r="C47" i="6"/>
  <c r="C49" i="6"/>
  <c r="F32" i="6"/>
  <c r="J32" i="6"/>
  <c r="H32" i="6" l="1"/>
  <c r="H35" i="6"/>
  <c r="H38" i="6" s="1"/>
  <c r="H39" i="6" s="1"/>
  <c r="F38" i="6"/>
  <c r="F39" i="6" s="1"/>
  <c r="H15" i="6"/>
  <c r="I15" i="6" s="1"/>
  <c r="J15" i="6" s="1"/>
  <c r="K15" i="6" s="1"/>
  <c r="K22" i="6" s="1"/>
  <c r="K30" i="6" s="1"/>
  <c r="K33" i="6" s="1"/>
  <c r="E49" i="6"/>
  <c r="E45" i="6"/>
  <c r="E50" i="6"/>
  <c r="E46" i="6"/>
  <c r="E47" i="6"/>
  <c r="F5" i="6"/>
  <c r="D47" i="6"/>
  <c r="D54" i="6" s="1"/>
  <c r="C54" i="6"/>
  <c r="E44" i="6"/>
  <c r="G30" i="6"/>
  <c r="G32" i="6"/>
  <c r="G35" i="6"/>
  <c r="G38" i="6" s="1"/>
  <c r="G39" i="6" s="1"/>
  <c r="E48" i="6"/>
  <c r="H33" i="6"/>
  <c r="D16" i="6"/>
  <c r="E8" i="6"/>
  <c r="E11" i="6" s="1"/>
  <c r="E14" i="6" s="1"/>
  <c r="D43" i="6"/>
  <c r="D53" i="6" s="1"/>
  <c r="D56" i="6" s="1"/>
  <c r="D57" i="6" s="1"/>
  <c r="C53" i="6"/>
  <c r="J33" i="6"/>
  <c r="J38" i="6"/>
  <c r="J39" i="6" s="1"/>
  <c r="I33" i="6"/>
  <c r="K32" i="6"/>
  <c r="K35" i="6" l="1"/>
  <c r="K38" i="6" s="1"/>
  <c r="K39" i="6" s="1"/>
  <c r="C56" i="6"/>
  <c r="C57" i="6" s="1"/>
  <c r="G33" i="6"/>
  <c r="E16" i="6"/>
  <c r="F8" i="6"/>
  <c r="F11" i="6" s="1"/>
  <c r="F14" i="6" s="1"/>
  <c r="F48" i="6"/>
  <c r="G5" i="6"/>
  <c r="F43" i="6"/>
  <c r="F46" i="6"/>
  <c r="F50" i="6"/>
  <c r="E53" i="6"/>
  <c r="F45" i="6"/>
  <c r="F47" i="6"/>
  <c r="F49" i="6"/>
  <c r="E54" i="6"/>
  <c r="G46" i="6" l="1"/>
  <c r="F53" i="6"/>
  <c r="F16" i="6"/>
  <c r="G8" i="6"/>
  <c r="G11" i="6" s="1"/>
  <c r="G14" i="6" s="1"/>
  <c r="G50" i="6"/>
  <c r="F54" i="6"/>
  <c r="E56" i="6"/>
  <c r="E57" i="6" s="1"/>
  <c r="H5" i="6"/>
  <c r="G49" i="6"/>
  <c r="G45" i="6"/>
  <c r="G55" i="6"/>
  <c r="G48" i="6"/>
  <c r="G44" i="6"/>
  <c r="G47" i="6"/>
  <c r="G43" i="6"/>
  <c r="G16" i="6" l="1"/>
  <c r="H8" i="6"/>
  <c r="H11" i="6" s="1"/>
  <c r="H14" i="6" s="1"/>
  <c r="H43" i="6"/>
  <c r="G53" i="6"/>
  <c r="G56" i="6" s="1"/>
  <c r="G57" i="6" s="1"/>
  <c r="H47" i="6"/>
  <c r="G54" i="6"/>
  <c r="H45" i="6"/>
  <c r="F56" i="6"/>
  <c r="F57" i="6" s="1"/>
  <c r="H49" i="6"/>
  <c r="I5" i="6"/>
  <c r="H50" i="6"/>
  <c r="H44" i="6"/>
  <c r="H48" i="6"/>
  <c r="H53" i="6" l="1"/>
  <c r="I44" i="6"/>
  <c r="I50" i="6"/>
  <c r="I49" i="6"/>
  <c r="J5" i="6"/>
  <c r="I47" i="6"/>
  <c r="J47" i="6" s="1"/>
  <c r="I45" i="6"/>
  <c r="I46" i="6"/>
  <c r="H16" i="6"/>
  <c r="I8" i="6"/>
  <c r="I11" i="6" s="1"/>
  <c r="I14" i="6" s="1"/>
  <c r="H54" i="6"/>
  <c r="I48" i="6"/>
  <c r="J49" i="6" l="1"/>
  <c r="I54" i="6"/>
  <c r="I53" i="6"/>
  <c r="J45" i="6"/>
  <c r="I16" i="6"/>
  <c r="J8" i="6"/>
  <c r="J11" i="6" s="1"/>
  <c r="J14" i="6" s="1"/>
  <c r="J48" i="6"/>
  <c r="K5" i="6"/>
  <c r="J43" i="6"/>
  <c r="J46" i="6"/>
  <c r="J50" i="6"/>
  <c r="H56" i="6"/>
  <c r="H57" i="6" s="1"/>
  <c r="K49" i="6" l="1"/>
  <c r="K48" i="6"/>
  <c r="K47" i="6"/>
  <c r="K55" i="6"/>
  <c r="K43" i="6"/>
  <c r="J54" i="6"/>
  <c r="K50" i="6"/>
  <c r="I56" i="6"/>
  <c r="I57" i="6" s="1"/>
  <c r="J16" i="6"/>
  <c r="K8" i="6"/>
  <c r="K11" i="6" s="1"/>
  <c r="K14" i="6" s="1"/>
  <c r="K16" i="6" s="1"/>
  <c r="J53" i="6"/>
  <c r="K46" i="6"/>
  <c r="J56" i="6" l="1"/>
  <c r="J57" i="6" s="1"/>
  <c r="K54" i="6"/>
  <c r="K53" i="6"/>
  <c r="K56" i="6" l="1"/>
  <c r="K57" i="6" s="1"/>
</calcChain>
</file>

<file path=xl/sharedStrings.xml><?xml version="1.0" encoding="utf-8"?>
<sst xmlns="http://schemas.openxmlformats.org/spreadsheetml/2006/main" count="304" uniqueCount="179">
  <si>
    <t>Primary Data</t>
  </si>
  <si>
    <t>q1 1999</t>
  </si>
  <si>
    <t>q2 1999</t>
  </si>
  <si>
    <t>q3 1999</t>
  </si>
  <si>
    <t>q4 1999</t>
  </si>
  <si>
    <t>q1 2000</t>
  </si>
  <si>
    <t>Production costs at current prices:</t>
  </si>
  <si>
    <t>Intermediate consumption</t>
  </si>
  <si>
    <t>To simplify the calculations, the same price index is used for inputs and outputs; in principle, separate price measures should be used.</t>
  </si>
  <si>
    <t>Step 2. Derive costs at constant prices</t>
  </si>
  <si>
    <t>Total</t>
  </si>
  <si>
    <t>Step 3. Derive the output/cost ratio</t>
  </si>
  <si>
    <t>The output/cost markup ratio is calculated for the project. It has to be derived at constant prices to exclude holding gains.</t>
  </si>
  <si>
    <r>
      <t>Step 4. Derive output at constant and current price</t>
    </r>
    <r>
      <rPr>
        <b/>
        <i/>
        <sz val="10"/>
        <color theme="1"/>
        <rFont val="Times New Roman"/>
        <family val="1"/>
      </rPr>
      <t>s</t>
    </r>
  </si>
  <si>
    <t>Output at current prices</t>
  </si>
  <si>
    <t>Value of work put in place</t>
  </si>
  <si>
    <t>current prices</t>
  </si>
  <si>
    <t>Holding gains in subsequent quarters</t>
  </si>
  <si>
    <t>Value at time of sale</t>
  </si>
  <si>
    <t xml:space="preserve">(a) Total Value of Project </t>
  </si>
  <si>
    <t>(b) Quarterly Costs</t>
  </si>
  <si>
    <t xml:space="preserve">(b) To illustrate the inclusion of holding gains in the total value.  </t>
  </si>
  <si>
    <t>＋Compensation of employees</t>
  </si>
  <si>
    <t>＋User-costs for use of land and capital, etc.</t>
  </si>
  <si>
    <t>＝Total production costs at current prices</t>
  </si>
  <si>
    <t>Objectives of example:</t>
  </si>
  <si>
    <t>(a) To illustrate the allocation of a total on the basis of costs.</t>
  </si>
  <si>
    <r>
      <t>In step 2, input estimates at constant prices are derived by deflating the current price values.</t>
    </r>
    <r>
      <rPr>
        <i/>
        <sz val="10"/>
        <color theme="1"/>
        <rFont val="Times New Roman"/>
        <family val="1"/>
      </rPr>
      <t xml:space="preserve"> </t>
    </r>
  </si>
  <si>
    <t xml:space="preserve">Step 5. Derive value of the stock of work-in-progress at current prices </t>
  </si>
  <si>
    <t>Objective of example: To illustrate the calculation of work on the basis of costs and markup.</t>
  </si>
  <si>
    <t>..</t>
  </si>
  <si>
    <t>Production costs at current prices</t>
  </si>
  <si>
    <t xml:space="preserve"> (wages and salaries, raw materials, etc.)</t>
  </si>
  <si>
    <t xml:space="preserve">      1.333 (in ratio form)</t>
  </si>
  <si>
    <r>
      <t xml:space="preserve">Step 1. Derive output at current and constant prices </t>
    </r>
    <r>
      <rPr>
        <sz val="10"/>
        <color theme="1"/>
        <rFont val="Times New Roman"/>
        <family val="1"/>
      </rPr>
      <t xml:space="preserve"> </t>
    </r>
  </si>
  <si>
    <t>(b) Markup Ratio</t>
  </si>
  <si>
    <t>Industry standard average markup over costs, 33.3% after excluding holding gains.</t>
  </si>
  <si>
    <t>Output price index (average 1998 = 100)</t>
  </si>
  <si>
    <t>Cost profile</t>
  </si>
  <si>
    <t>Total estimated crop</t>
  </si>
  <si>
    <t>1000 tons</t>
  </si>
  <si>
    <r>
      <t>Step 1. Derive total output at constant prices</t>
    </r>
    <r>
      <rPr>
        <b/>
        <i/>
        <sz val="10"/>
        <color theme="1"/>
        <rFont val="Times New Roman"/>
        <family val="1"/>
      </rPr>
      <t xml:space="preserve"> </t>
    </r>
  </si>
  <si>
    <t>1000*5.0=5000</t>
  </si>
  <si>
    <r>
      <t>Step 2. Derive quarterly output at current and constant prices</t>
    </r>
    <r>
      <rPr>
        <b/>
        <i/>
        <sz val="10"/>
        <color theme="1"/>
        <rFont val="Times New Roman"/>
        <family val="1"/>
      </rPr>
      <t xml:space="preserve"> </t>
    </r>
  </si>
  <si>
    <t xml:space="preserve">Note that the harvest value (at end-of-production prices) could be derived as 1000 * 5 *(1.16+1.18)/2=5850. The difference between the harvest value and the estimate of output at current prices is holding gains (5850-5660 = 190). (One of the difficulties surrounding the inclusion of agricultural work in progress is that output differs from harvest value, which may seem counterintuitive to many users.)   </t>
  </si>
  <si>
    <t>(a) Estimate of Output Quantities</t>
  </si>
  <si>
    <t>(b) Cost Profile</t>
  </si>
  <si>
    <t>1000 tones</t>
  </si>
  <si>
    <t>Current Accounts</t>
  </si>
  <si>
    <t xml:space="preserve">  Intermediate  Consumption</t>
  </si>
  <si>
    <t xml:space="preserve">   Output   </t>
  </si>
  <si>
    <t>q1</t>
  </si>
  <si>
    <t>q2</t>
  </si>
  <si>
    <t>q3</t>
  </si>
  <si>
    <t>q4</t>
  </si>
  <si>
    <t>The year</t>
  </si>
  <si>
    <t>Value Added</t>
  </si>
  <si>
    <t>‑160</t>
  </si>
  <si>
    <t>‑340</t>
  </si>
  <si>
    <t>‑530</t>
  </si>
  <si>
    <t>Compensation of Employees</t>
  </si>
  <si>
    <t>‑460</t>
  </si>
  <si>
    <t>‑650</t>
  </si>
  <si>
    <t>‑870</t>
  </si>
  <si>
    <t>Capital Transactions, Financial Transactions and Balance Sheets</t>
  </si>
  <si>
    <t>Opening</t>
  </si>
  <si>
    <t>Balance Sheet</t>
  </si>
  <si>
    <t>Transactions</t>
  </si>
  <si>
    <t>Holding Gains</t>
  </si>
  <si>
    <t xml:space="preserve">Closing </t>
  </si>
  <si>
    <t>Additions</t>
  </si>
  <si>
    <t>Withdrawals</t>
  </si>
  <si>
    <t>Nonfinancial Assets (Inventories)</t>
  </si>
  <si>
    <t>Quarterly Data</t>
  </si>
  <si>
    <t>Annual Data</t>
  </si>
  <si>
    <t>Financial Liabilities (Loans)</t>
  </si>
  <si>
    <t>Net worth</t>
  </si>
  <si>
    <r>
      <t xml:space="preserve"> (Data in bold refer to treatment </t>
    </r>
    <r>
      <rPr>
        <b/>
        <i/>
        <sz val="10"/>
        <color theme="1"/>
        <rFont val="Times New Roman"/>
        <family val="1"/>
      </rPr>
      <t>with</t>
    </r>
    <r>
      <rPr>
        <b/>
        <sz val="10"/>
        <color theme="1"/>
        <rFont val="Times New Roman"/>
        <family val="1"/>
      </rPr>
      <t xml:space="preserve"> work-in-progress)</t>
    </r>
  </si>
  <si>
    <r>
      <t xml:space="preserve">In this Example, the results obtained in Example 10.1 are presented in the format of </t>
    </r>
    <r>
      <rPr>
        <i/>
        <sz val="10"/>
        <color theme="1"/>
        <rFont val="Times New Roman"/>
        <family val="1"/>
      </rPr>
      <t>1993 SNA</t>
    </r>
    <r>
      <rPr>
        <sz val="10"/>
        <color theme="1"/>
        <rFont val="Times New Roman"/>
        <family val="1"/>
      </rPr>
      <t xml:space="preserve"> sequence of accounts. The accounts show how, with work in progress recorded, each quarter would have had a positive value added; whereas, without work in progress recorded, the first three quarters would have had a negative value added and only the fourth would have had a positive value added. The accounts also show that without recording work in progress, a holding gain (caused by inflation) would have been included in output and value added. Furthermore, the example demonstrates that the increased saving is fully absorbed by increased inventories, so that the financial transactions (in this example, loans) are unaffected. (This example concerns an economic activity for which no installment payments are made that would affect the financial accounts.)</t>
    </r>
  </si>
  <si>
    <r>
      <t xml:space="preserve">    Saving</t>
    </r>
    <r>
      <rPr>
        <b/>
        <sz val="10"/>
        <color theme="1"/>
        <rFont val="Times New Roman"/>
        <family val="1"/>
      </rPr>
      <t xml:space="preserve">    </t>
    </r>
  </si>
  <si>
    <t>5800/1.45=4000</t>
  </si>
  <si>
    <t>&lt;------------------------------ 760 ------------------------------&gt;</t>
  </si>
  <si>
    <t>q1 2011</t>
  </si>
  <si>
    <t>q2 2011</t>
  </si>
  <si>
    <t>q3 2011</t>
  </si>
  <si>
    <t>q4 2011</t>
  </si>
  <si>
    <t>Consider a speculative construction project taking place between January and December 2011. It is completed and sold at the end of December 2011 for 5800. The objective is to produce output estimates for each quarter and exclude holding gains from the output estimates. A high rate of price increases is assumed in order to highlight the effect of holding gains.</t>
  </si>
  <si>
    <t>Output/Input price index (average 2010 = 100)</t>
  </si>
  <si>
    <t>Step 1. Derive value of the project at average 2010 prices</t>
  </si>
  <si>
    <t xml:space="preserve">Deflator value at the end of q4 2011 </t>
  </si>
  <si>
    <r>
      <t>Value at average 2010 prices</t>
    </r>
    <r>
      <rPr>
        <b/>
        <i/>
        <sz val="10"/>
        <color theme="1"/>
        <rFont val="Times New Roman"/>
        <family val="1"/>
      </rPr>
      <t xml:space="preserve"> </t>
    </r>
  </si>
  <si>
    <t>1/2(q4 2011 +q1 2012) =</t>
  </si>
  <si>
    <t xml:space="preserve">The value of the project at average 2010 prices is estimated by deflating the sales value with a price deflator that reflects changes in prices of similar projects from average 2010 to the end of q4 2011. The price index given measures the average price level in each period of similar construction products relative to their average price in 2010. Assuming a smooth change in prices over time, the deflator value at the end of q4 2011 can be estimated as approximately (140+150)/2=145. </t>
  </si>
  <si>
    <t>Production costs at 2010 prices</t>
  </si>
  <si>
    <r>
      <t>Output to cost ratio at average 2010 prices-the markup ratio-(1.333) is derived as the value of the project (4000)/total costs (3000)</t>
    </r>
    <r>
      <rPr>
        <b/>
        <i/>
        <sz val="10"/>
        <color theme="1"/>
        <rFont val="Times New Roman"/>
        <family val="1"/>
      </rPr>
      <t>.</t>
    </r>
  </si>
  <si>
    <t>Output at average 2010 prices</t>
  </si>
  <si>
    <t>Quarterly output at 2010 prices is derived by raising the value of costs at 2010 prices by the output/cost ratio. Quarterly output at current prices is derived by reflating the estimates of output at 2010 prices.</t>
  </si>
  <si>
    <t>Dec . 2011</t>
  </si>
  <si>
    <t>The derivation of holding gains is shown in this step. In this example, the output price index shows that the prices of similar construction projects increased continuously during 2011. Thus, the prices are higher at the end of each quarter than in the beginning or middle of the quarter. As a result, the total cumulated value of work put in place (5040) differs from the project sales value (5800), because prices have risen between the time of construction and time of sale; that is, the sales price includes both output and holding gains.</t>
  </si>
  <si>
    <t>For example, the work put in place in q1 is worth 800 at 2010 prices, but 880 at average q1 prices (i.e., 800*1.1); 920 at the end of q1 (i.e., 800*(1.1+1.2)/2); 1000 at the end of q2 (i.e., 800*(1.2+1.3)/2); 1080 at the end of q3 (i.e., 800*(1.3+1.4)/2); and 1160 at the end of q4 (i.e., 800*(1.4+1.5)/2).</t>
  </si>
  <si>
    <t>Example 11.1. Work-in-Progress: Ex-Post Approach</t>
  </si>
  <si>
    <t>Example 11.1. Work-in-Progress: Ex-Post Approach (continued)</t>
  </si>
  <si>
    <t>Example 11.2. Work-in-Progress: Ex-Ante Approach</t>
  </si>
  <si>
    <t>(a) Quarterly Costs</t>
  </si>
  <si>
    <t>Output/input price index (average 2010 = 100)</t>
  </si>
  <si>
    <t>Production costs at average 2010 prices</t>
  </si>
  <si>
    <t xml:space="preserve">The data are the same as for the first two quarters in Example 11.1. </t>
  </si>
  <si>
    <t>Production costs at constant prices are derived by deflating the current price value (e.g., for 2011 q1, 660/110*100).</t>
  </si>
  <si>
    <t>Output at average 2010 prices is derived by multiplying the production costs at 2010 prices by the markup ratio (e.g., for 2011 q1, 600*1.333=800).</t>
  </si>
  <si>
    <t>Output at current prices is derived by reflating the constant price value (e.g., for 2011 q1, 800*110/100).</t>
  </si>
  <si>
    <t>Example 11.3. Work-in-Progress: Cost Profile Approach</t>
  </si>
  <si>
    <t xml:space="preserve">Consider a crop that takes four quarters to grow, from preparation of the cultivation area beginning in the first quarter of 2011 to harvesting in the fourth quarter of 2011. </t>
  </si>
  <si>
    <t>q1 2012</t>
  </si>
  <si>
    <t>Output price index (average 2010 = 100)</t>
  </si>
  <si>
    <t>Average value per ton for similar crops in 2010</t>
  </si>
  <si>
    <t xml:space="preserve">Value at average 2010 prices </t>
  </si>
  <si>
    <t xml:space="preserve">First, the value of the crop at average 2010 prices is estimated by multiplying the physical data on the volume of the crop by the obtained data on average value per ton in 2010, that is, 1000 * 5 = 5000. </t>
  </si>
  <si>
    <t xml:space="preserve">Second, output estimates at constant prices are derived by distributing the estimated value of the crop at average 2010 prices over the quarters in proportion to the assumed production intensity. For instance, the constant price estimate for q1 2011 is derived as 0.2 * 5000 = 1000. </t>
  </si>
  <si>
    <t>Third, output estimates at current prices are derived by inflating with the output price index. For instance, the estimate for q1 2011 is derived as 1000 * 1.1 = 1100.</t>
  </si>
  <si>
    <t>Example 11.4. Work-in-progress for Livestock</t>
  </si>
  <si>
    <t>(a) Compile a perpetual inventory model of the production of live animals</t>
  </si>
  <si>
    <t>(b) Adjust the output estimate of live animals by weight gain to derive the work-in-progress output</t>
  </si>
  <si>
    <t>q4 2010</t>
  </si>
  <si>
    <t>q2 2012</t>
  </si>
  <si>
    <t>q3 2012</t>
  </si>
  <si>
    <t>q4 2012</t>
  </si>
  <si>
    <t>q1 2013</t>
  </si>
  <si>
    <t>LW price index (average 2010=100)</t>
  </si>
  <si>
    <t>Step 1. Produce the livestock inventory model</t>
  </si>
  <si>
    <t>Livestock Inventory (number)</t>
  </si>
  <si>
    <t>Opening Inventory</t>
  </si>
  <si>
    <t xml:space="preserve">  Born (1)</t>
  </si>
  <si>
    <t xml:space="preserve">  Purchased (2)</t>
  </si>
  <si>
    <t>Total supply</t>
  </si>
  <si>
    <t xml:space="preserve">  Dead (3)</t>
  </si>
  <si>
    <t xml:space="preserve">  Sold (4)</t>
  </si>
  <si>
    <t>Closing Inventory</t>
  </si>
  <si>
    <t>Adult Cows - Closing Stock</t>
  </si>
  <si>
    <t>Increase in Livestock</t>
  </si>
  <si>
    <t xml:space="preserve">    Live animal output (1-3)</t>
  </si>
  <si>
    <t xml:space="preserve">    Fixed Capital Formation (2)</t>
  </si>
  <si>
    <t xml:space="preserve">    Changes in Inventories (1-3-4)</t>
  </si>
  <si>
    <t xml:space="preserve">Step 2. Calculate the value of output and closing stock at 2010 constant prices </t>
  </si>
  <si>
    <t>Constant Prices $'000</t>
  </si>
  <si>
    <t>Cows (LW 400 kgs x No. cows x $5)</t>
  </si>
  <si>
    <t>Cows (LW 405 kgs x No. cows x $5)</t>
  </si>
  <si>
    <t>Cows (LW 415 kgs x No. cows x $5)</t>
  </si>
  <si>
    <t>Cows (LW 425 kgs x No. cows x $5)</t>
  </si>
  <si>
    <t>Calves (1.5 months old - 50 kgs)</t>
  </si>
  <si>
    <t>Calves (4.5 months old - 90 kgs)</t>
  </si>
  <si>
    <t>Calves (7.5 months old - 130 kgs)</t>
  </si>
  <si>
    <t>Calves (10.5 months old - 170 kgs)</t>
  </si>
  <si>
    <t>Closing stock (sum of above)</t>
  </si>
  <si>
    <t>Use closing stock of current quarter less closing stock of previous quarter to value:</t>
  </si>
  <si>
    <t>Gross fixed capital formation</t>
  </si>
  <si>
    <t>Changes in inventories</t>
  </si>
  <si>
    <t>Change in value due to weight gain of cows from one quarter to the next plus weight gain of calves:</t>
  </si>
  <si>
    <t>Value of weight gain of cows</t>
  </si>
  <si>
    <t>Value of weight gain of calves</t>
  </si>
  <si>
    <t>Sale of calves 12 months (190 kgs)</t>
  </si>
  <si>
    <t>Output value</t>
  </si>
  <si>
    <t>Difference between sales and output</t>
  </si>
  <si>
    <t xml:space="preserve">Step 3. Calculate the value of the closing stock at current prices </t>
  </si>
  <si>
    <t>Current Prices $'000</t>
  </si>
  <si>
    <t>For stocks, convert constant price estimates to current prices using end of quarter price change:</t>
  </si>
  <si>
    <t>Cows (LW 400 kg, incl. holding gains)</t>
  </si>
  <si>
    <t>Cows (LW 405 kg, incl. holding gains)</t>
  </si>
  <si>
    <t>Cows (LW 415 kg, incl. holding gains)</t>
  </si>
  <si>
    <t>Cows (LW 425 kg, incl. holding gains)</t>
  </si>
  <si>
    <t>Calves (1.5 months old, incl. holding gains)</t>
  </si>
  <si>
    <t>Calves (4.5 months old, incl. holding gains)</t>
  </si>
  <si>
    <t>Calves (7.5 months old, incl. holding gains)</t>
  </si>
  <si>
    <t>Calves (10.5 months old, incl. holding gains)</t>
  </si>
  <si>
    <t>The WIP valuation of output is then allocated to GFCF and cahanges in inventories as follows:</t>
  </si>
  <si>
    <t xml:space="preserve">Gross fixed capital formation </t>
  </si>
  <si>
    <t xml:space="preserve">Changes in inventories </t>
  </si>
  <si>
    <t>Sales</t>
  </si>
  <si>
    <t>Output deflator (2010q4=100)</t>
  </si>
  <si>
    <t>Example 11A.1. Effects of Work-in-Progress on Main Aggregates in the 2008 SNA Sequence of Accounts and Balance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</si>
</sst>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_(@_)"/>
    <numFmt numFmtId="166" formatCode="_(* #,##0.000_);_(* \(#,##0.000\);_(* &quot;-&quot;??_);_(@_)"/>
  </numFmts>
  <fonts count="12" x14ac:knownFonts="1">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i/>
      <sz val="10"/>
      <color theme="1"/>
      <name val="Times New Roman"/>
      <family val="1"/>
    </font>
    <font>
      <i/>
      <sz val="10"/>
      <color theme="1"/>
      <name val="Times New Roman"/>
      <family val="1"/>
    </font>
    <font>
      <sz val="10"/>
      <color theme="1"/>
      <name val="Calibri"/>
      <family val="2"/>
      <scheme val="minor"/>
    </font>
    <font>
      <sz val="8"/>
      <color theme="1"/>
      <name val="Times New Roman"/>
      <family val="1"/>
    </font>
    <font>
      <sz val="11"/>
      <color theme="1"/>
      <name val="Calibri"/>
      <family val="2"/>
      <scheme val="minor"/>
    </font>
    <font>
      <b/>
      <sz val="10"/>
      <name val="Times New Roman"/>
      <family val="1"/>
    </font>
    <font>
      <sz val="10"/>
      <name val="Times New Roman"/>
      <family val="1"/>
    </font>
    <font>
      <sz val="10"/>
      <color rgb="FFFF0000"/>
      <name val="Times New Roman"/>
      <family val="1"/>
    </font>
  </fonts>
  <fills count="3">
    <fill>
      <patternFill patternType="none"/>
    </fill>
    <fill>
      <patternFill patternType="gray125"/>
    </fill>
    <fill>
      <patternFill patternType="lightGray">
        <fgColor rgb="FF000000"/>
        <bgColor rgb="FFCCCCCC"/>
      </patternFill>
    </fill>
  </fills>
  <borders count="47">
    <border>
      <left/>
      <right/>
      <top/>
      <bottom/>
      <diagonal/>
    </border>
    <border>
      <left/>
      <right style="double">
        <color rgb="FF000000"/>
      </right>
      <top/>
      <bottom/>
      <diagonal/>
    </border>
    <border>
      <left style="double">
        <color rgb="FF000000"/>
      </left>
      <right/>
      <top/>
      <bottom style="medium">
        <color rgb="FFFFFFFF"/>
      </bottom>
      <diagonal/>
    </border>
    <border>
      <left/>
      <right/>
      <top/>
      <bottom style="medium">
        <color rgb="FFFFFFFF"/>
      </bottom>
      <diagonal/>
    </border>
    <border>
      <left/>
      <right style="double">
        <color rgb="FF000000"/>
      </right>
      <top/>
      <bottom style="medium">
        <color rgb="FFFFFFFF"/>
      </bottom>
      <diagonal/>
    </border>
    <border>
      <left style="double">
        <color rgb="FF000000"/>
      </left>
      <right style="medium">
        <color rgb="FFFFFFFF"/>
      </right>
      <top/>
      <bottom style="medium">
        <color rgb="FFFFFFFF"/>
      </bottom>
      <diagonal/>
    </border>
    <border>
      <left/>
      <right style="medium">
        <color rgb="FFFFFFFF"/>
      </right>
      <top/>
      <bottom/>
      <diagonal/>
    </border>
    <border>
      <left/>
      <right style="medium">
        <color rgb="FFFFFFFF"/>
      </right>
      <top/>
      <bottom style="medium">
        <color rgb="FFFFFFFF"/>
      </bottom>
      <diagonal/>
    </border>
    <border>
      <left style="double">
        <color rgb="FF000000"/>
      </left>
      <right style="medium">
        <color rgb="FFFFFFFF"/>
      </right>
      <top/>
      <bottom style="medium">
        <color rgb="FF000000"/>
      </bottom>
      <diagonal/>
    </border>
    <border>
      <left style="double">
        <color rgb="FF000000"/>
      </left>
      <right/>
      <top/>
      <bottom style="medium">
        <color rgb="FF000000"/>
      </bottom>
      <diagonal/>
    </border>
    <border>
      <left/>
      <right style="medium">
        <color rgb="FFFFFFFF"/>
      </right>
      <top/>
      <bottom style="medium">
        <color rgb="FF000000"/>
      </bottom>
      <diagonal/>
    </border>
    <border>
      <left/>
      <right style="double">
        <color rgb="FF000000"/>
      </right>
      <top/>
      <bottom style="medium">
        <color rgb="FF000000"/>
      </bottom>
      <diagonal/>
    </border>
    <border>
      <left/>
      <right/>
      <top/>
      <bottom style="medium">
        <color rgb="FF000000"/>
      </bottom>
      <diagonal/>
    </border>
    <border>
      <left style="double">
        <color rgb="FF000000"/>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style="double">
        <color rgb="FF000000"/>
      </right>
      <top style="medium">
        <color rgb="FFFFFFFF"/>
      </top>
      <bottom/>
      <diagonal/>
    </border>
    <border>
      <left style="medium">
        <color rgb="FFFFFFFF"/>
      </left>
      <right style="double">
        <color rgb="FF000000"/>
      </right>
      <top/>
      <bottom style="medium">
        <color rgb="FFFFFFFF"/>
      </bottom>
      <diagonal/>
    </border>
    <border>
      <left style="medium">
        <color rgb="FFFFFFFF"/>
      </left>
      <right style="medium">
        <color rgb="FFFFFFFF"/>
      </right>
      <top/>
      <bottom style="medium">
        <color rgb="FF000000"/>
      </bottom>
      <diagonal/>
    </border>
    <border>
      <left style="double">
        <color rgb="FF000000"/>
      </left>
      <right/>
      <top style="medium">
        <color rgb="FF000000"/>
      </top>
      <bottom/>
      <diagonal/>
    </border>
    <border>
      <left/>
      <right/>
      <top style="medium">
        <color rgb="FF000000"/>
      </top>
      <bottom/>
      <diagonal/>
    </border>
    <border>
      <left/>
      <right style="medium">
        <color rgb="FFFFFFFF"/>
      </right>
      <top style="medium">
        <color rgb="FF000000"/>
      </top>
      <bottom/>
      <diagonal/>
    </border>
    <border>
      <left style="medium">
        <color rgb="FFFFFFFF"/>
      </left>
      <right style="medium">
        <color rgb="FFFFFFFF"/>
      </right>
      <top/>
      <bottom/>
      <diagonal/>
    </border>
    <border>
      <left style="medium">
        <color rgb="FFFFFFFF"/>
      </left>
      <right style="medium">
        <color rgb="FFFFFFFF"/>
      </right>
      <top style="medium">
        <color rgb="FF000000"/>
      </top>
      <bottom/>
      <diagonal/>
    </border>
    <border>
      <left style="medium">
        <color rgb="FFFFFFFF"/>
      </left>
      <right style="double">
        <color rgb="FF000000"/>
      </right>
      <top style="medium">
        <color rgb="FF000000"/>
      </top>
      <bottom/>
      <diagonal/>
    </border>
    <border>
      <left/>
      <right/>
      <top style="medium">
        <color rgb="FFFFFFFF"/>
      </top>
      <bottom/>
      <diagonal/>
    </border>
    <border>
      <left/>
      <right style="double">
        <color rgb="FF000000"/>
      </right>
      <top style="medium">
        <color rgb="FFFFFFFF"/>
      </top>
      <bottom/>
      <diagonal/>
    </border>
    <border>
      <left style="medium">
        <color rgb="FFFFFFFF"/>
      </left>
      <right/>
      <top style="medium">
        <color rgb="FFFFFFFF"/>
      </top>
      <bottom/>
      <diagonal/>
    </border>
    <border>
      <left style="medium">
        <color rgb="FFFFFFFF"/>
      </left>
      <right/>
      <top/>
      <bottom style="medium">
        <color rgb="FFFFFFFF"/>
      </bottom>
      <diagonal/>
    </border>
    <border>
      <left style="double">
        <color rgb="FF000000"/>
      </left>
      <right style="medium">
        <color rgb="FFFFFFFF"/>
      </right>
      <top style="medium">
        <color rgb="FFFFFFFF"/>
      </top>
      <bottom/>
      <diagonal/>
    </border>
    <border>
      <left style="medium">
        <color rgb="FFFFFFFF"/>
      </left>
      <right/>
      <top/>
      <bottom/>
      <diagonal/>
    </border>
    <border>
      <left style="medium">
        <color rgb="FFFFFFFF"/>
      </left>
      <right/>
      <top/>
      <bottom style="medium">
        <color rgb="FF000000"/>
      </bottom>
      <diagonal/>
    </border>
    <border>
      <left style="medium">
        <color rgb="FFFFFFFF"/>
      </left>
      <right/>
      <top style="medium">
        <color rgb="FF000000"/>
      </top>
      <bottom/>
      <diagonal/>
    </border>
    <border>
      <left/>
      <right style="double">
        <color rgb="FF000000"/>
      </right>
      <top style="medium">
        <color rgb="FF000000"/>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rgb="FF000000"/>
      </left>
      <right style="medium">
        <color rgb="FFFFFFFF"/>
      </right>
      <top style="medium">
        <color rgb="FF000000"/>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8" fillId="0" borderId="0" applyFont="0" applyFill="0" applyBorder="0" applyAlignment="0" applyProtection="0"/>
  </cellStyleXfs>
  <cellXfs count="178">
    <xf numFmtId="0" fontId="0" fillId="0" borderId="0" xfId="0"/>
    <xf numFmtId="0" fontId="1" fillId="2" borderId="7" xfId="0" applyFont="1" applyFill="1" applyBorder="1" applyAlignment="1">
      <alignment horizontal="right" vertical="top" wrapText="1"/>
    </xf>
    <xf numFmtId="0" fontId="1" fillId="2" borderId="6" xfId="0" applyFont="1" applyFill="1" applyBorder="1" applyAlignment="1">
      <alignment vertical="top" wrapText="1"/>
    </xf>
    <xf numFmtId="0" fontId="1" fillId="2" borderId="1" xfId="0" applyFont="1" applyFill="1" applyBorder="1" applyAlignment="1">
      <alignment vertical="top" wrapText="1"/>
    </xf>
    <xf numFmtId="0" fontId="1" fillId="2" borderId="10" xfId="0" applyFont="1" applyFill="1" applyBorder="1" applyAlignment="1">
      <alignment horizontal="right" vertical="top" wrapText="1"/>
    </xf>
    <xf numFmtId="0" fontId="1" fillId="2" borderId="1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Fill="1" applyBorder="1" applyAlignment="1">
      <alignment horizontal="justify" vertical="top" wrapText="1"/>
    </xf>
    <xf numFmtId="0" fontId="1" fillId="0" borderId="0" xfId="0" applyFont="1" applyFill="1" applyBorder="1" applyAlignment="1">
      <alignment horizontal="center" vertical="top" wrapText="1"/>
    </xf>
    <xf numFmtId="0" fontId="4" fillId="0" borderId="36" xfId="0" applyFont="1" applyFill="1" applyBorder="1" applyAlignment="1">
      <alignment vertical="top" wrapText="1"/>
    </xf>
    <xf numFmtId="0" fontId="1" fillId="0" borderId="36" xfId="0" applyFont="1" applyFill="1" applyBorder="1" applyAlignment="1">
      <alignment vertical="top" wrapText="1"/>
    </xf>
    <xf numFmtId="0" fontId="1" fillId="0" borderId="36" xfId="0"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0" fontId="1" fillId="0" borderId="0" xfId="0"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0" fontId="1" fillId="0" borderId="35" xfId="0" applyFont="1" applyFill="1" applyBorder="1" applyAlignment="1">
      <alignment vertical="top" wrapText="1"/>
    </xf>
    <xf numFmtId="0" fontId="1" fillId="0" borderId="35" xfId="0" applyFont="1" applyFill="1" applyBorder="1" applyAlignment="1">
      <alignment horizontal="center" vertical="top" wrapText="1"/>
    </xf>
    <xf numFmtId="0" fontId="0" fillId="0" borderId="35" xfId="0" applyBorder="1"/>
    <xf numFmtId="0" fontId="3" fillId="2" borderId="5" xfId="0" applyFont="1" applyFill="1" applyBorder="1" applyAlignment="1">
      <alignment horizontal="justify" vertical="top" wrapText="1"/>
    </xf>
    <xf numFmtId="0" fontId="1" fillId="2" borderId="11" xfId="0" applyFont="1" applyFill="1" applyBorder="1" applyAlignment="1">
      <alignment horizontal="right" vertical="top" wrapText="1"/>
    </xf>
    <xf numFmtId="0" fontId="0" fillId="0" borderId="0" xfId="0" applyFill="1"/>
    <xf numFmtId="0" fontId="2" fillId="0" borderId="0" xfId="0" applyFont="1" applyFill="1" applyBorder="1" applyAlignment="1">
      <alignment horizontal="left" vertical="top" wrapText="1"/>
    </xf>
    <xf numFmtId="0" fontId="0" fillId="0" borderId="0" xfId="0" applyFill="1" applyBorder="1"/>
    <xf numFmtId="0" fontId="1" fillId="0" borderId="0" xfId="0" applyFont="1" applyFill="1" applyBorder="1" applyAlignment="1">
      <alignment horizontal="right" vertical="top" wrapText="1"/>
    </xf>
    <xf numFmtId="0" fontId="3" fillId="0" borderId="35" xfId="0" applyFont="1" applyFill="1" applyBorder="1" applyAlignment="1">
      <alignment horizontal="justify" vertical="top" wrapText="1"/>
    </xf>
    <xf numFmtId="0" fontId="4" fillId="0" borderId="35" xfId="0" applyFont="1" applyFill="1" applyBorder="1" applyAlignment="1">
      <alignment vertical="top" wrapText="1"/>
    </xf>
    <xf numFmtId="0" fontId="1" fillId="0" borderId="36" xfId="0" applyFont="1" applyFill="1" applyBorder="1" applyAlignment="1">
      <alignment horizontal="right" vertical="top" wrapText="1"/>
    </xf>
    <xf numFmtId="0" fontId="3" fillId="0" borderId="0" xfId="0" applyFont="1" applyFill="1" applyBorder="1" applyAlignment="1">
      <alignment horizontal="center" vertical="top" wrapText="1"/>
    </xf>
    <xf numFmtId="0" fontId="3" fillId="0" borderId="36" xfId="0" applyFont="1" applyFill="1" applyBorder="1" applyAlignment="1">
      <alignment vertical="top" wrapText="1"/>
    </xf>
    <xf numFmtId="164" fontId="1" fillId="0" borderId="0" xfId="0" applyNumberFormat="1" applyFont="1" applyFill="1" applyBorder="1" applyAlignment="1">
      <alignment vertical="top" wrapText="1"/>
    </xf>
    <xf numFmtId="0" fontId="3" fillId="0" borderId="36" xfId="0" applyFont="1" applyFill="1" applyBorder="1" applyAlignment="1">
      <alignment horizontal="center" vertical="top" wrapText="1"/>
    </xf>
    <xf numFmtId="0" fontId="4" fillId="0" borderId="36" xfId="0" applyFont="1" applyFill="1" applyBorder="1" applyAlignment="1">
      <alignment horizontal="center" vertical="top" wrapText="1"/>
    </xf>
    <xf numFmtId="0" fontId="0" fillId="0" borderId="35" xfId="0" applyFill="1" applyBorder="1" applyAlignment="1">
      <alignment horizontal="center" vertical="top" wrapText="1"/>
    </xf>
    <xf numFmtId="0" fontId="1" fillId="2" borderId="10" xfId="0" applyFont="1" applyFill="1" applyBorder="1" applyAlignment="1">
      <alignment horizontal="justify" vertical="top" wrapText="1"/>
    </xf>
    <xf numFmtId="0" fontId="1" fillId="2" borderId="11" xfId="0" applyFont="1" applyFill="1" applyBorder="1" applyAlignment="1">
      <alignment horizontal="justify" vertical="top" wrapText="1"/>
    </xf>
    <xf numFmtId="0" fontId="1" fillId="2" borderId="30" xfId="0" applyFont="1" applyFill="1" applyBorder="1" applyAlignment="1">
      <alignment vertical="top" wrapText="1"/>
    </xf>
    <xf numFmtId="0" fontId="1" fillId="2" borderId="10" xfId="0" applyFont="1" applyFill="1" applyBorder="1" applyAlignment="1">
      <alignment vertical="top" wrapText="1"/>
    </xf>
    <xf numFmtId="2" fontId="1" fillId="0" borderId="36" xfId="0" applyNumberFormat="1" applyFont="1" applyFill="1" applyBorder="1" applyAlignment="1">
      <alignment horizontal="center" vertical="top" wrapText="1"/>
    </xf>
    <xf numFmtId="0" fontId="1" fillId="0" borderId="37" xfId="0" applyFont="1" applyFill="1" applyBorder="1" applyAlignment="1">
      <alignment vertical="top" wrapText="1"/>
    </xf>
    <xf numFmtId="0" fontId="1" fillId="0" borderId="36" xfId="0" applyFont="1" applyBorder="1" applyAlignment="1">
      <alignment horizontal="justify" wrapText="1"/>
    </xf>
    <xf numFmtId="0" fontId="1" fillId="0" borderId="36" xfId="0" applyFont="1" applyBorder="1" applyAlignment="1">
      <alignment horizontal="center" wrapText="1"/>
    </xf>
    <xf numFmtId="0" fontId="1" fillId="0" borderId="36" xfId="0" applyFont="1" applyBorder="1"/>
    <xf numFmtId="0" fontId="1" fillId="0" borderId="36" xfId="0" applyFont="1" applyBorder="1" applyAlignment="1">
      <alignment vertical="top" wrapText="1"/>
    </xf>
    <xf numFmtId="0" fontId="3" fillId="0" borderId="0" xfId="0" applyFont="1" applyFill="1" applyBorder="1" applyAlignment="1">
      <alignment horizontal="right" vertical="top" wrapText="1"/>
    </xf>
    <xf numFmtId="0" fontId="3" fillId="0" borderId="35" xfId="0" applyFont="1" applyFill="1" applyBorder="1" applyAlignment="1">
      <alignment horizontal="center" vertical="top" wrapText="1"/>
    </xf>
    <xf numFmtId="0" fontId="3" fillId="0" borderId="36" xfId="0" applyFont="1" applyFill="1" applyBorder="1" applyAlignment="1">
      <alignment horizontal="right" vertical="top" wrapText="1"/>
    </xf>
    <xf numFmtId="0" fontId="3" fillId="0" borderId="35" xfId="0" applyFont="1" applyFill="1" applyBorder="1" applyAlignment="1">
      <alignment horizontal="right" vertical="top" wrapText="1"/>
    </xf>
    <xf numFmtId="0" fontId="6" fillId="0" borderId="0" xfId="0" applyFont="1"/>
    <xf numFmtId="0" fontId="1" fillId="0" borderId="0" xfId="0" applyFont="1"/>
    <xf numFmtId="0" fontId="1" fillId="0" borderId="0" xfId="0" applyFont="1" applyBorder="1"/>
    <xf numFmtId="0" fontId="9" fillId="0" borderId="40" xfId="0" applyFont="1" applyBorder="1"/>
    <xf numFmtId="0" fontId="1" fillId="0" borderId="41" xfId="0" applyFont="1" applyBorder="1"/>
    <xf numFmtId="0" fontId="10" fillId="0" borderId="39" xfId="0" applyFont="1" applyBorder="1"/>
    <xf numFmtId="0" fontId="1" fillId="0" borderId="42" xfId="0" applyFont="1" applyBorder="1"/>
    <xf numFmtId="0" fontId="9" fillId="0" borderId="39" xfId="0" applyFont="1" applyBorder="1"/>
    <xf numFmtId="0" fontId="10" fillId="0" borderId="43" xfId="0" applyFont="1" applyBorder="1"/>
    <xf numFmtId="0" fontId="1" fillId="0" borderId="35" xfId="0" applyFont="1" applyBorder="1"/>
    <xf numFmtId="0" fontId="1" fillId="0" borderId="44" xfId="0" applyFont="1" applyBorder="1"/>
    <xf numFmtId="0" fontId="9" fillId="0" borderId="45" xfId="0" applyFont="1" applyBorder="1"/>
    <xf numFmtId="0" fontId="1" fillId="0" borderId="37" xfId="0" applyFont="1" applyBorder="1"/>
    <xf numFmtId="0" fontId="1" fillId="0" borderId="46" xfId="0" applyFont="1" applyBorder="1"/>
    <xf numFmtId="165" fontId="1" fillId="0" borderId="0" xfId="1" applyNumberFormat="1" applyFont="1" applyBorder="1"/>
    <xf numFmtId="165" fontId="1" fillId="0" borderId="42" xfId="1" applyNumberFormat="1" applyFont="1" applyBorder="1"/>
    <xf numFmtId="165" fontId="10" fillId="0" borderId="0" xfId="1" applyNumberFormat="1" applyFont="1" applyBorder="1"/>
    <xf numFmtId="165" fontId="10" fillId="0" borderId="42" xfId="1" applyNumberFormat="1" applyFont="1" applyBorder="1"/>
    <xf numFmtId="0" fontId="11" fillId="0" borderId="35" xfId="0" applyFont="1" applyBorder="1"/>
    <xf numFmtId="165" fontId="10" fillId="0" borderId="35" xfId="1" applyNumberFormat="1" applyFont="1" applyBorder="1"/>
    <xf numFmtId="165" fontId="10" fillId="0" borderId="44" xfId="1" applyNumberFormat="1" applyFont="1" applyBorder="1"/>
    <xf numFmtId="0" fontId="10" fillId="0" borderId="45" xfId="0" applyFont="1" applyBorder="1"/>
    <xf numFmtId="165" fontId="1" fillId="0" borderId="35" xfId="1" applyNumberFormat="1" applyFont="1" applyBorder="1"/>
    <xf numFmtId="165" fontId="1" fillId="0" borderId="44" xfId="1" applyNumberFormat="1" applyFont="1" applyBorder="1"/>
    <xf numFmtId="166" fontId="1" fillId="0" borderId="0" xfId="1" applyNumberFormat="1" applyFont="1" applyBorder="1"/>
    <xf numFmtId="0" fontId="1" fillId="0" borderId="0" xfId="0" applyFont="1" applyFill="1" applyBorder="1" applyAlignment="1">
      <alignment horizontal="justify" vertical="top" wrapText="1"/>
    </xf>
    <xf numFmtId="0" fontId="1" fillId="0" borderId="36" xfId="0" applyFont="1" applyFill="1" applyBorder="1" applyAlignment="1">
      <alignment vertical="top" wrapText="1"/>
    </xf>
    <xf numFmtId="0" fontId="4" fillId="0" borderId="0" xfId="0" applyFont="1" applyFill="1" applyBorder="1" applyAlignment="1">
      <alignment horizontal="justify" vertical="top" wrapText="1"/>
    </xf>
    <xf numFmtId="0" fontId="3" fillId="0" borderId="35" xfId="0" applyFont="1" applyFill="1" applyBorder="1" applyAlignment="1">
      <alignment horizontal="justify" vertical="top" wrapText="1"/>
    </xf>
    <xf numFmtId="0" fontId="1" fillId="0" borderId="0" xfId="0" applyFont="1" applyFill="1" applyBorder="1" applyAlignment="1">
      <alignment horizontal="center" vertical="top" wrapText="1"/>
    </xf>
    <xf numFmtId="0" fontId="6" fillId="0" borderId="0" xfId="0" applyFont="1" applyAlignment="1">
      <alignment horizontal="center" vertical="top" wrapText="1"/>
    </xf>
    <xf numFmtId="0" fontId="1" fillId="0" borderId="0" xfId="0" applyFont="1" applyFill="1" applyBorder="1" applyAlignment="1">
      <alignment vertical="top" wrapText="1"/>
    </xf>
    <xf numFmtId="0" fontId="1" fillId="0" borderId="37" xfId="0" applyFont="1" applyFill="1" applyBorder="1" applyAlignment="1">
      <alignment horizontal="right" vertical="top" wrapText="1"/>
    </xf>
    <xf numFmtId="0" fontId="3" fillId="0" borderId="0" xfId="0" applyFont="1" applyFill="1" applyBorder="1" applyAlignment="1">
      <alignment horizontal="justify" vertical="top" wrapText="1"/>
    </xf>
    <xf numFmtId="0" fontId="1" fillId="0" borderId="35" xfId="0" applyFont="1" applyFill="1" applyBorder="1" applyAlignment="1">
      <alignment vertical="top" wrapText="1"/>
    </xf>
    <xf numFmtId="0" fontId="3" fillId="0" borderId="36" xfId="0" applyFont="1" applyFill="1" applyBorder="1" applyAlignment="1">
      <alignment horizontal="left" wrapText="1"/>
    </xf>
    <xf numFmtId="0" fontId="2" fillId="0" borderId="0" xfId="0" applyFont="1" applyFill="1" applyBorder="1" applyAlignment="1">
      <alignment horizontal="justify" vertical="top" wrapText="1"/>
    </xf>
    <xf numFmtId="0" fontId="3" fillId="0" borderId="36" xfId="0" applyFont="1" applyFill="1" applyBorder="1" applyAlignment="1">
      <alignment horizontal="justify" vertical="top" wrapText="1"/>
    </xf>
    <xf numFmtId="0" fontId="6" fillId="0" borderId="36" xfId="0" applyFont="1" applyBorder="1" applyAlignment="1">
      <alignment vertical="top" wrapText="1"/>
    </xf>
    <xf numFmtId="0" fontId="0" fillId="0" borderId="0" xfId="0" applyAlignment="1">
      <alignment vertical="top" wrapText="1"/>
    </xf>
    <xf numFmtId="0" fontId="1" fillId="0" borderId="35" xfId="0" applyFont="1" applyFill="1" applyBorder="1" applyAlignment="1">
      <alignment horizontal="justify" vertical="top" wrapText="1"/>
    </xf>
    <xf numFmtId="0" fontId="1" fillId="0" borderId="35" xfId="0" applyFont="1" applyFill="1" applyBorder="1" applyAlignment="1">
      <alignment horizontal="center" vertical="top" wrapText="1"/>
    </xf>
    <xf numFmtId="0" fontId="1" fillId="0" borderId="0" xfId="0" applyFont="1" applyFill="1" applyBorder="1" applyAlignment="1">
      <alignment horizontal="right" vertical="top" wrapText="1"/>
    </xf>
    <xf numFmtId="0" fontId="7" fillId="0" borderId="0" xfId="0" applyFont="1" applyFill="1" applyBorder="1" applyAlignment="1">
      <alignment vertical="top" wrapText="1"/>
    </xf>
    <xf numFmtId="0" fontId="2" fillId="0" borderId="0" xfId="0" applyFont="1" applyFill="1" applyBorder="1" applyAlignment="1">
      <alignment horizontal="left" vertical="top" wrapText="1"/>
    </xf>
    <xf numFmtId="0" fontId="0" fillId="0" borderId="0" xfId="0" applyBorder="1" applyAlignment="1">
      <alignment horizontal="left" vertical="top" wrapText="1"/>
    </xf>
    <xf numFmtId="0" fontId="1" fillId="0" borderId="36" xfId="0" applyFont="1" applyFill="1" applyBorder="1" applyAlignment="1">
      <alignment horizontal="center" vertical="center" wrapText="1"/>
    </xf>
    <xf numFmtId="0" fontId="0" fillId="0" borderId="36" xfId="0" applyBorder="1" applyAlignment="1">
      <alignment horizontal="center" vertical="center" wrapText="1"/>
    </xf>
    <xf numFmtId="0" fontId="1" fillId="0" borderId="0" xfId="0" applyFont="1" applyFill="1" applyBorder="1" applyAlignment="1">
      <alignment horizontal="left" vertical="top" wrapText="1"/>
    </xf>
    <xf numFmtId="0" fontId="1" fillId="0" borderId="35" xfId="0" applyFont="1" applyFill="1" applyBorder="1" applyAlignment="1">
      <alignment horizontal="left" vertical="top" wrapText="1"/>
    </xf>
    <xf numFmtId="0" fontId="3" fillId="0" borderId="35" xfId="0" applyFont="1" applyFill="1" applyBorder="1" applyAlignment="1">
      <alignment horizontal="center" vertical="top" wrapText="1"/>
    </xf>
    <xf numFmtId="0" fontId="1" fillId="0" borderId="36" xfId="0" applyFont="1" applyFill="1" applyBorder="1" applyAlignment="1">
      <alignment horizontal="left" vertical="top" wrapText="1"/>
    </xf>
    <xf numFmtId="0" fontId="2" fillId="0" borderId="0" xfId="0" applyFont="1" applyFill="1" applyBorder="1" applyAlignment="1">
      <alignment vertical="top" wrapText="1"/>
    </xf>
    <xf numFmtId="0" fontId="1" fillId="2" borderId="33" xfId="0" applyFont="1" applyFill="1" applyBorder="1" applyAlignment="1">
      <alignment vertical="top" wrapText="1"/>
    </xf>
    <xf numFmtId="0" fontId="1" fillId="2" borderId="34" xfId="0" applyFont="1" applyFill="1" applyBorder="1" applyAlignment="1">
      <alignment vertical="top" wrapText="1"/>
    </xf>
    <xf numFmtId="0" fontId="1" fillId="2" borderId="29"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20"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2" borderId="2" xfId="0" applyFont="1" applyFill="1" applyBorder="1" applyAlignment="1">
      <alignment horizontal="justify" vertical="top" wrapText="1"/>
    </xf>
    <xf numFmtId="0" fontId="1" fillId="2" borderId="3"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24" xfId="0" applyFont="1" applyFill="1" applyBorder="1" applyAlignment="1">
      <alignment vertical="top" wrapText="1"/>
    </xf>
    <xf numFmtId="0" fontId="1" fillId="2" borderId="16" xfId="0" applyFont="1" applyFill="1" applyBorder="1" applyAlignment="1">
      <alignment vertical="top" wrapText="1"/>
    </xf>
    <xf numFmtId="0" fontId="1" fillId="2" borderId="31" xfId="0" applyFont="1" applyFill="1" applyBorder="1" applyAlignment="1">
      <alignment vertical="top" wrapText="1"/>
    </xf>
    <xf numFmtId="0" fontId="1" fillId="2" borderId="6" xfId="0" applyFont="1" applyFill="1" applyBorder="1" applyAlignment="1">
      <alignment vertical="top" wrapText="1"/>
    </xf>
    <xf numFmtId="0" fontId="1" fillId="2" borderId="29" xfId="0" applyFont="1" applyFill="1" applyBorder="1" applyAlignment="1">
      <alignment vertical="top" wrapText="1"/>
    </xf>
    <xf numFmtId="0" fontId="1" fillId="2" borderId="7" xfId="0" applyFont="1" applyFill="1" applyBorder="1" applyAlignment="1">
      <alignmen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17" xfId="0" applyFont="1" applyFill="1" applyBorder="1" applyAlignment="1">
      <alignment vertical="top" wrapText="1"/>
    </xf>
    <xf numFmtId="0" fontId="1" fillId="2" borderId="18" xfId="0" applyFont="1" applyFill="1" applyBorder="1" applyAlignment="1">
      <alignment vertical="top" wrapText="1"/>
    </xf>
    <xf numFmtId="0" fontId="1" fillId="2" borderId="30" xfId="0" applyFont="1" applyFill="1" applyBorder="1" applyAlignment="1">
      <alignment vertical="top" wrapText="1"/>
    </xf>
    <xf numFmtId="0" fontId="1" fillId="2" borderId="8" xfId="0" applyFont="1" applyFill="1" applyBorder="1" applyAlignment="1">
      <alignment vertical="top" wrapText="1"/>
    </xf>
    <xf numFmtId="0" fontId="1" fillId="2" borderId="15" xfId="0" applyFont="1" applyFill="1" applyBorder="1" applyAlignment="1">
      <alignment vertical="top" wrapText="1"/>
    </xf>
    <xf numFmtId="0" fontId="1" fillId="2" borderId="19" xfId="0" applyFont="1" applyFill="1" applyBorder="1" applyAlignment="1">
      <alignment vertical="top" wrapText="1"/>
    </xf>
    <xf numFmtId="0" fontId="1" fillId="2" borderId="23" xfId="0" applyFont="1" applyFill="1" applyBorder="1" applyAlignment="1">
      <alignment vertical="top" wrapText="1"/>
    </xf>
    <xf numFmtId="0" fontId="1" fillId="2" borderId="28" xfId="0" applyFont="1" applyFill="1" applyBorder="1" applyAlignment="1">
      <alignment vertical="top" wrapText="1"/>
    </xf>
    <xf numFmtId="0" fontId="1" fillId="2" borderId="27" xfId="0" applyFont="1" applyFill="1" applyBorder="1" applyAlignment="1">
      <alignment vertical="top" wrapText="1"/>
    </xf>
    <xf numFmtId="0" fontId="1" fillId="2" borderId="13" xfId="0" applyFont="1" applyFill="1" applyBorder="1" applyAlignment="1">
      <alignment vertical="top" wrapText="1"/>
    </xf>
    <xf numFmtId="0" fontId="1" fillId="2" borderId="26" xfId="0" applyFont="1" applyFill="1" applyBorder="1" applyAlignment="1">
      <alignment vertical="top" wrapText="1"/>
    </xf>
    <xf numFmtId="0" fontId="1" fillId="2" borderId="14" xfId="0" applyFont="1" applyFill="1" applyBorder="1" applyAlignment="1">
      <alignment vertical="top" wrapText="1"/>
    </xf>
    <xf numFmtId="0" fontId="1" fillId="2" borderId="32"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25" xfId="0" applyFont="1" applyFill="1" applyBorder="1" applyAlignment="1">
      <alignment vertical="top" wrapText="1"/>
    </xf>
    <xf numFmtId="0" fontId="1" fillId="2" borderId="9" xfId="0" applyFont="1" applyFill="1" applyBorder="1" applyAlignment="1">
      <alignment horizontal="justify" vertical="top" wrapText="1"/>
    </xf>
    <xf numFmtId="0" fontId="1" fillId="2" borderId="12"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1" fillId="2" borderId="38" xfId="0" applyFont="1" applyFill="1" applyBorder="1" applyAlignment="1">
      <alignment vertical="top" wrapText="1"/>
    </xf>
    <xf numFmtId="0" fontId="1" fillId="2" borderId="5" xfId="0" applyFont="1" applyFill="1" applyBorder="1" applyAlignment="1">
      <alignment vertical="top" wrapText="1"/>
    </xf>
    <xf numFmtId="0" fontId="3" fillId="2" borderId="15" xfId="0" applyFont="1" applyFill="1" applyBorder="1" applyAlignment="1">
      <alignment vertical="top" wrapText="1"/>
    </xf>
    <xf numFmtId="0" fontId="3" fillId="2" borderId="16" xfId="0" applyFont="1" applyFill="1" applyBorder="1" applyAlignment="1">
      <alignment vertical="top" wrapText="1"/>
    </xf>
    <xf numFmtId="0" fontId="1" fillId="0" borderId="35" xfId="0" applyFont="1" applyBorder="1" applyAlignment="1">
      <alignment vertical="top" wrapText="1"/>
    </xf>
    <xf numFmtId="0" fontId="1" fillId="0" borderId="37" xfId="0" applyFont="1" applyFill="1" applyBorder="1" applyAlignment="1">
      <alignment horizontal="justify" vertical="top" wrapText="1"/>
    </xf>
    <xf numFmtId="0" fontId="1" fillId="0" borderId="37" xfId="0" applyFont="1" applyBorder="1" applyAlignment="1">
      <alignment vertical="top" wrapText="1"/>
    </xf>
    <xf numFmtId="0" fontId="1" fillId="0" borderId="37" xfId="0" applyFont="1" applyFill="1" applyBorder="1" applyAlignment="1">
      <alignment vertical="top" wrapText="1"/>
    </xf>
    <xf numFmtId="164" fontId="1" fillId="0" borderId="0" xfId="0" applyNumberFormat="1" applyFont="1" applyFill="1" applyBorder="1" applyAlignment="1">
      <alignment horizontal="center" vertical="top" wrapText="1"/>
    </xf>
    <xf numFmtId="0" fontId="1" fillId="0" borderId="0" xfId="0" applyFont="1" applyAlignment="1">
      <alignment horizontal="center" vertical="top" wrapText="1"/>
    </xf>
    <xf numFmtId="0" fontId="3" fillId="0" borderId="0" xfId="0" applyFont="1" applyFill="1" applyBorder="1" applyAlignment="1">
      <alignment horizontal="center" vertical="top" wrapText="1"/>
    </xf>
    <xf numFmtId="0" fontId="1" fillId="0" borderId="0" xfId="0" applyFont="1" applyAlignment="1">
      <alignment vertical="top" wrapText="1"/>
    </xf>
    <xf numFmtId="0" fontId="3" fillId="0" borderId="0" xfId="0" applyFont="1" applyFill="1" applyBorder="1" applyAlignment="1">
      <alignment vertical="top" wrapText="1"/>
    </xf>
    <xf numFmtId="0" fontId="1" fillId="0" borderId="36" xfId="0" applyFont="1" applyBorder="1" applyAlignment="1">
      <alignment vertical="top" wrapText="1"/>
    </xf>
    <xf numFmtId="0" fontId="1" fillId="0" borderId="36" xfId="0" applyFont="1" applyFill="1" applyBorder="1" applyAlignment="1">
      <alignment horizontal="justify" vertical="top" wrapText="1"/>
    </xf>
    <xf numFmtId="2" fontId="1" fillId="0" borderId="0" xfId="0" applyNumberFormat="1" applyFont="1" applyFill="1" applyBorder="1" applyAlignment="1">
      <alignment horizontal="center" vertical="top" wrapText="1"/>
    </xf>
    <xf numFmtId="0" fontId="1" fillId="0" borderId="36" xfId="0" applyFont="1" applyBorder="1" applyAlignment="1">
      <alignment vertical="top"/>
    </xf>
    <xf numFmtId="0" fontId="0" fillId="0" borderId="36" xfId="0" applyBorder="1" applyAlignment="1"/>
    <xf numFmtId="0" fontId="1" fillId="0" borderId="35" xfId="0" applyFont="1" applyBorder="1" applyAlignment="1">
      <alignment horizontal="justify" wrapText="1"/>
    </xf>
    <xf numFmtId="0" fontId="9" fillId="0" borderId="39" xfId="0" applyFont="1" applyBorder="1" applyAlignment="1">
      <alignment horizontal="left"/>
    </xf>
    <xf numFmtId="0" fontId="9" fillId="0" borderId="0" xfId="0" applyFont="1" applyBorder="1" applyAlignment="1">
      <alignment horizontal="left"/>
    </xf>
    <xf numFmtId="0" fontId="10" fillId="0" borderId="39" xfId="0" applyFont="1" applyBorder="1" applyAlignment="1">
      <alignment horizontal="left" wrapText="1"/>
    </xf>
    <xf numFmtId="0" fontId="10" fillId="0" borderId="0" xfId="0" applyFont="1" applyBorder="1" applyAlignment="1">
      <alignment horizontal="left" wrapText="1"/>
    </xf>
    <xf numFmtId="0" fontId="10" fillId="0" borderId="42" xfId="0" applyFont="1" applyBorder="1" applyAlignment="1">
      <alignment horizontal="left" wrapText="1"/>
    </xf>
    <xf numFmtId="0" fontId="3" fillId="0" borderId="0" xfId="0" applyFont="1" applyFill="1" applyBorder="1" applyAlignment="1">
      <alignment horizontal="right" vertical="top" wrapText="1"/>
    </xf>
    <xf numFmtId="0" fontId="1" fillId="0" borderId="37" xfId="0" applyFont="1" applyFill="1" applyBorder="1" applyAlignment="1">
      <alignment horizontal="center" vertical="top" wrapText="1"/>
    </xf>
    <xf numFmtId="0" fontId="6" fillId="0" borderId="37" xfId="0" applyFont="1" applyBorder="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justify" vertical="top" wrapText="1"/>
    </xf>
    <xf numFmtId="0" fontId="4" fillId="0" borderId="35" xfId="0" applyFont="1" applyFill="1" applyBorder="1" applyAlignment="1">
      <alignment horizontal="center" vertical="top" wrapText="1"/>
    </xf>
    <xf numFmtId="0" fontId="6" fillId="0" borderId="0" xfId="0" applyFont="1" applyAlignment="1">
      <alignment horizontal="right"/>
    </xf>
    <xf numFmtId="0" fontId="5" fillId="0" borderId="0" xfId="0" applyFont="1" applyFill="1" applyBorder="1" applyAlignment="1">
      <alignment horizontal="justify" vertical="top" wrapText="1"/>
    </xf>
    <xf numFmtId="0" fontId="5" fillId="0" borderId="0" xfId="0" applyFont="1" applyFill="1" applyBorder="1" applyAlignment="1">
      <alignment vertical="top" wrapText="1"/>
    </xf>
    <xf numFmtId="0" fontId="6" fillId="0" borderId="35" xfId="0" applyFont="1" applyBorder="1" applyAlignment="1">
      <alignment horizontal="left" vertical="top" wrapText="1"/>
    </xf>
    <xf numFmtId="0" fontId="3" fillId="0" borderId="36" xfId="0" applyFont="1" applyFill="1" applyBorder="1" applyAlignment="1">
      <alignment horizontal="left" vertical="top" wrapText="1"/>
    </xf>
    <xf numFmtId="0" fontId="1" fillId="0" borderId="35" xfId="0" applyFont="1" applyFill="1" applyBorder="1" applyAlignment="1">
      <alignment horizontal="right" vertical="top" wrapText="1"/>
    </xf>
    <xf numFmtId="0" fontId="3" fillId="0" borderId="35" xfId="0" applyFont="1" applyFill="1" applyBorder="1" applyAlignment="1">
      <alignment horizontal="right" vertical="top" wrapText="1"/>
    </xf>
    <xf numFmtId="0" fontId="6" fillId="0" borderId="35" xfId="0" applyFont="1" applyBorder="1" applyAlignment="1">
      <alignment horizontal="justify" vertical="top" wrapText="1"/>
    </xf>
    <xf numFmtId="0" fontId="2" fillId="0" borderId="35" xfId="0" applyFont="1" applyFill="1" applyBorder="1" applyAlignment="1">
      <alignment vertical="top" wrapText="1"/>
    </xf>
    <xf numFmtId="0" fontId="3" fillId="0" borderId="0" xfId="0" applyFont="1" applyFill="1" applyBorder="1" applyAlignment="1">
      <alignment horizontal="left" vertical="top" wrapText="1"/>
    </xf>
    <xf numFmtId="0" fontId="3" fillId="0" borderId="36" xfId="0" applyFont="1" applyFill="1" applyBorder="1" applyAlignment="1">
      <alignment horizontal="center" vertical="top" wrapText="1"/>
    </xf>
    <xf numFmtId="0" fontId="4" fillId="0" borderId="0" xfId="0" applyFont="1" applyFill="1" applyBorder="1" applyAlignment="1">
      <alignment horizontal="center"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zoomScaleNormal="100" workbookViewId="0">
      <selection activeCell="D19" sqref="D19:G19"/>
    </sheetView>
  </sheetViews>
  <sheetFormatPr defaultRowHeight="15" x14ac:dyDescent="0.25"/>
  <cols>
    <col min="1" max="2" width="12" customWidth="1"/>
    <col min="3" max="3" width="8.5703125" customWidth="1"/>
    <col min="4" max="4" width="5.85546875" customWidth="1"/>
    <col min="5" max="9" width="10.42578125" customWidth="1"/>
  </cols>
  <sheetData>
    <row r="1" spans="1:9" ht="18" customHeight="1" x14ac:dyDescent="0.25">
      <c r="A1" s="83" t="s">
        <v>100</v>
      </c>
      <c r="B1" s="83"/>
      <c r="C1" s="83"/>
      <c r="D1" s="83"/>
      <c r="E1" s="83"/>
      <c r="F1" s="83"/>
      <c r="G1" s="83"/>
      <c r="H1" s="83"/>
      <c r="I1" s="83"/>
    </row>
    <row r="2" spans="1:9" ht="15.75" customHeight="1" x14ac:dyDescent="0.25">
      <c r="A2" s="83" t="s">
        <v>19</v>
      </c>
      <c r="B2" s="83"/>
      <c r="C2" s="83"/>
      <c r="D2" s="83"/>
      <c r="E2" s="83"/>
      <c r="F2" s="83"/>
      <c r="G2" s="83"/>
      <c r="H2" s="83"/>
      <c r="I2" s="83"/>
    </row>
    <row r="3" spans="1:9" ht="30" customHeight="1" x14ac:dyDescent="0.25">
      <c r="A3" s="83" t="s">
        <v>20</v>
      </c>
      <c r="B3" s="83"/>
      <c r="C3" s="83"/>
      <c r="D3" s="83"/>
      <c r="E3" s="83"/>
      <c r="F3" s="83"/>
      <c r="G3" s="83"/>
      <c r="H3" s="83"/>
      <c r="I3" s="83"/>
    </row>
    <row r="4" spans="1:9" ht="15" customHeight="1" x14ac:dyDescent="0.25">
      <c r="A4" s="83" t="s">
        <v>25</v>
      </c>
      <c r="B4" s="83"/>
      <c r="C4" s="83"/>
      <c r="D4" s="83"/>
      <c r="E4" s="83"/>
      <c r="F4" s="83"/>
      <c r="G4" s="83"/>
      <c r="H4" s="83"/>
      <c r="I4" s="83"/>
    </row>
    <row r="5" spans="1:9" ht="15" customHeight="1" x14ac:dyDescent="0.25">
      <c r="A5" s="80" t="s">
        <v>26</v>
      </c>
      <c r="B5" s="80"/>
      <c r="C5" s="80"/>
      <c r="D5" s="80"/>
      <c r="E5" s="80"/>
      <c r="F5" s="80"/>
      <c r="G5" s="80"/>
      <c r="H5" s="80"/>
      <c r="I5" s="80"/>
    </row>
    <row r="6" spans="1:9" ht="15" customHeight="1" x14ac:dyDescent="0.25">
      <c r="A6" s="80" t="s">
        <v>21</v>
      </c>
      <c r="B6" s="80"/>
      <c r="C6" s="80"/>
      <c r="D6" s="80"/>
      <c r="E6" s="80"/>
      <c r="F6" s="80"/>
      <c r="G6" s="80"/>
      <c r="H6" s="80"/>
      <c r="I6" s="80"/>
    </row>
    <row r="7" spans="1:9" ht="42.75" customHeight="1" x14ac:dyDescent="0.25">
      <c r="A7" s="81" t="s">
        <v>86</v>
      </c>
      <c r="B7" s="81"/>
      <c r="C7" s="81"/>
      <c r="D7" s="81"/>
      <c r="E7" s="81"/>
      <c r="F7" s="81"/>
      <c r="G7" s="81"/>
      <c r="H7" s="81"/>
      <c r="I7" s="81"/>
    </row>
    <row r="8" spans="1:9" ht="18" customHeight="1" x14ac:dyDescent="0.25">
      <c r="A8" s="82" t="s">
        <v>0</v>
      </c>
      <c r="B8" s="82"/>
      <c r="C8" s="9"/>
      <c r="D8" s="9"/>
      <c r="E8" s="9"/>
      <c r="F8" s="10"/>
      <c r="G8" s="10"/>
      <c r="H8" s="10"/>
      <c r="I8" s="10"/>
    </row>
    <row r="9" spans="1:9" ht="18" customHeight="1" x14ac:dyDescent="0.25">
      <c r="A9" s="73"/>
      <c r="B9" s="73"/>
      <c r="C9" s="10"/>
      <c r="D9" s="10"/>
      <c r="E9" s="11" t="s">
        <v>82</v>
      </c>
      <c r="F9" s="11" t="s">
        <v>83</v>
      </c>
      <c r="G9" s="11" t="s">
        <v>84</v>
      </c>
      <c r="H9" s="11" t="s">
        <v>85</v>
      </c>
      <c r="I9" s="11" t="s">
        <v>82</v>
      </c>
    </row>
    <row r="10" spans="1:9" ht="15.75" customHeight="1" x14ac:dyDescent="0.25">
      <c r="A10" s="72" t="s">
        <v>87</v>
      </c>
      <c r="B10" s="72"/>
      <c r="C10" s="72"/>
      <c r="D10" s="72"/>
      <c r="E10" s="12">
        <v>110</v>
      </c>
      <c r="F10" s="12">
        <v>120</v>
      </c>
      <c r="G10" s="12">
        <v>130</v>
      </c>
      <c r="H10" s="12">
        <v>140</v>
      </c>
      <c r="I10" s="12">
        <v>150</v>
      </c>
    </row>
    <row r="11" spans="1:9" ht="15.75" customHeight="1" x14ac:dyDescent="0.25">
      <c r="A11" s="72" t="s">
        <v>6</v>
      </c>
      <c r="B11" s="72"/>
      <c r="C11" s="72"/>
      <c r="D11" s="72"/>
      <c r="E11" s="6"/>
      <c r="F11" s="6"/>
      <c r="G11" s="6"/>
      <c r="H11" s="6"/>
      <c r="I11" s="6"/>
    </row>
    <row r="12" spans="1:9" ht="15.75" customHeight="1" x14ac:dyDescent="0.25">
      <c r="A12" s="72" t="s">
        <v>7</v>
      </c>
      <c r="B12" s="72"/>
      <c r="C12" s="72"/>
      <c r="D12" s="72"/>
      <c r="E12" s="8">
        <v>160</v>
      </c>
      <c r="F12" s="8">
        <v>340</v>
      </c>
      <c r="G12" s="8">
        <v>530</v>
      </c>
      <c r="H12" s="8">
        <v>300</v>
      </c>
      <c r="I12" s="6"/>
    </row>
    <row r="13" spans="1:9" ht="15.75" customHeight="1" x14ac:dyDescent="0.25">
      <c r="A13" s="72" t="s">
        <v>22</v>
      </c>
      <c r="B13" s="72"/>
      <c r="C13" s="72"/>
      <c r="D13" s="72"/>
      <c r="E13" s="8">
        <v>300</v>
      </c>
      <c r="F13" s="8">
        <v>310</v>
      </c>
      <c r="G13" s="8">
        <v>340</v>
      </c>
      <c r="H13" s="8">
        <v>400</v>
      </c>
      <c r="I13" s="6"/>
    </row>
    <row r="14" spans="1:9" ht="15.75" customHeight="1" x14ac:dyDescent="0.25">
      <c r="A14" s="72" t="s">
        <v>23</v>
      </c>
      <c r="B14" s="72"/>
      <c r="C14" s="72"/>
      <c r="D14" s="72"/>
      <c r="E14" s="8">
        <v>200</v>
      </c>
      <c r="F14" s="8">
        <v>250</v>
      </c>
      <c r="G14" s="8">
        <v>300</v>
      </c>
      <c r="H14" s="8">
        <v>350</v>
      </c>
      <c r="I14" s="6"/>
    </row>
    <row r="15" spans="1:9" ht="15.75" customHeight="1" x14ac:dyDescent="0.25">
      <c r="A15" s="72" t="s">
        <v>24</v>
      </c>
      <c r="B15" s="72"/>
      <c r="C15" s="72"/>
      <c r="D15" s="72"/>
      <c r="E15" s="8">
        <v>660</v>
      </c>
      <c r="F15" s="8">
        <v>900</v>
      </c>
      <c r="G15" s="8">
        <v>1170</v>
      </c>
      <c r="H15" s="8">
        <v>1050</v>
      </c>
      <c r="I15" s="6"/>
    </row>
    <row r="16" spans="1:9" ht="37.5" customHeight="1" x14ac:dyDescent="0.25">
      <c r="A16" s="74" t="s">
        <v>8</v>
      </c>
      <c r="B16" s="74"/>
      <c r="C16" s="74"/>
      <c r="D16" s="74"/>
      <c r="E16" s="74"/>
      <c r="F16" s="74"/>
      <c r="G16" s="74"/>
      <c r="H16" s="74"/>
      <c r="I16" s="74"/>
    </row>
    <row r="17" spans="1:9" ht="18" customHeight="1" x14ac:dyDescent="0.25">
      <c r="A17" s="75" t="s">
        <v>88</v>
      </c>
      <c r="B17" s="75"/>
      <c r="C17" s="75"/>
      <c r="D17" s="75"/>
      <c r="E17" s="75"/>
      <c r="F17" s="75"/>
      <c r="G17" s="75"/>
      <c r="H17" s="75"/>
      <c r="I17" s="75"/>
    </row>
    <row r="18" spans="1:9" ht="15" customHeight="1" x14ac:dyDescent="0.25">
      <c r="A18" s="72" t="s">
        <v>89</v>
      </c>
      <c r="B18" s="72"/>
      <c r="C18" s="72"/>
      <c r="D18" s="79" t="s">
        <v>91</v>
      </c>
      <c r="E18" s="79"/>
      <c r="F18" s="79"/>
      <c r="G18" s="14">
        <v>145</v>
      </c>
      <c r="H18" s="6"/>
      <c r="I18" s="47"/>
    </row>
    <row r="19" spans="1:9" ht="21" customHeight="1" x14ac:dyDescent="0.25">
      <c r="A19" s="72" t="s">
        <v>90</v>
      </c>
      <c r="B19" s="72"/>
      <c r="C19" s="72"/>
      <c r="D19" s="76" t="s">
        <v>80</v>
      </c>
      <c r="E19" s="77"/>
      <c r="F19" s="77"/>
      <c r="G19" s="77"/>
      <c r="H19" s="6"/>
      <c r="I19" s="47"/>
    </row>
    <row r="20" spans="1:9" ht="63" customHeight="1" x14ac:dyDescent="0.25">
      <c r="A20" s="78" t="s">
        <v>92</v>
      </c>
      <c r="B20" s="78"/>
      <c r="C20" s="78"/>
      <c r="D20" s="78"/>
      <c r="E20" s="78"/>
      <c r="F20" s="78"/>
      <c r="G20" s="78"/>
      <c r="H20" s="78"/>
      <c r="I20" s="78"/>
    </row>
    <row r="21" spans="1:9" ht="12" customHeight="1" x14ac:dyDescent="0.25">
      <c r="A21" s="78"/>
      <c r="B21" s="78"/>
      <c r="C21" s="78"/>
      <c r="D21" s="78"/>
      <c r="E21" s="78"/>
      <c r="F21" s="78"/>
      <c r="G21" s="78"/>
      <c r="H21" s="78"/>
      <c r="I21" s="78"/>
    </row>
  </sheetData>
  <mergeCells count="23">
    <mergeCell ref="A1:I1"/>
    <mergeCell ref="A2:I2"/>
    <mergeCell ref="A3:I3"/>
    <mergeCell ref="A5:I5"/>
    <mergeCell ref="A4:I4"/>
    <mergeCell ref="A20:I20"/>
    <mergeCell ref="A21:I21"/>
    <mergeCell ref="A18:C18"/>
    <mergeCell ref="D18:F18"/>
    <mergeCell ref="A6:I6"/>
    <mergeCell ref="A7:I7"/>
    <mergeCell ref="A8:B8"/>
    <mergeCell ref="A17:I17"/>
    <mergeCell ref="A15:D15"/>
    <mergeCell ref="A13:D13"/>
    <mergeCell ref="A14:D14"/>
    <mergeCell ref="A19:C19"/>
    <mergeCell ref="D19:G19"/>
    <mergeCell ref="A12:D12"/>
    <mergeCell ref="A10:D10"/>
    <mergeCell ref="A11:D11"/>
    <mergeCell ref="A9:B9"/>
    <mergeCell ref="A16:I1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zoomScaleNormal="100" workbookViewId="0">
      <selection activeCell="A26" sqref="A26:I26"/>
    </sheetView>
  </sheetViews>
  <sheetFormatPr defaultRowHeight="15" x14ac:dyDescent="0.25"/>
  <cols>
    <col min="1" max="1" width="8.28515625" customWidth="1"/>
    <col min="2" max="2" width="6.140625" customWidth="1"/>
    <col min="3" max="3" width="6.28515625" customWidth="1"/>
    <col min="4" max="4" width="7" customWidth="1"/>
    <col min="5" max="9" width="11.7109375" customWidth="1"/>
  </cols>
  <sheetData>
    <row r="1" spans="1:9" ht="15" customHeight="1" x14ac:dyDescent="0.25">
      <c r="A1" s="83" t="s">
        <v>101</v>
      </c>
      <c r="B1" s="83"/>
      <c r="C1" s="83"/>
      <c r="D1" s="83"/>
      <c r="E1" s="83"/>
      <c r="F1" s="83"/>
      <c r="G1" s="83"/>
      <c r="H1" s="83"/>
      <c r="I1" s="83"/>
    </row>
    <row r="2" spans="1:9" ht="15" customHeight="1" x14ac:dyDescent="0.25">
      <c r="A2" s="84" t="s">
        <v>9</v>
      </c>
      <c r="B2" s="84"/>
      <c r="C2" s="84"/>
      <c r="D2" s="84"/>
      <c r="E2" s="85"/>
      <c r="F2" s="85"/>
      <c r="G2" s="85"/>
      <c r="H2" s="85"/>
      <c r="I2" s="85"/>
    </row>
    <row r="3" spans="1:9" ht="15" customHeight="1" x14ac:dyDescent="0.25">
      <c r="A3" s="73"/>
      <c r="B3" s="73"/>
      <c r="C3" s="10"/>
      <c r="D3" s="10"/>
      <c r="E3" s="11" t="s">
        <v>82</v>
      </c>
      <c r="F3" s="11" t="s">
        <v>83</v>
      </c>
      <c r="G3" s="11" t="s">
        <v>84</v>
      </c>
      <c r="H3" s="11" t="s">
        <v>85</v>
      </c>
      <c r="I3" s="11" t="s">
        <v>10</v>
      </c>
    </row>
    <row r="4" spans="1:9" ht="15" customHeight="1" x14ac:dyDescent="0.25">
      <c r="A4" s="73" t="s">
        <v>93</v>
      </c>
      <c r="B4" s="73"/>
      <c r="C4" s="73"/>
      <c r="D4" s="73"/>
      <c r="E4" s="11">
        <v>600</v>
      </c>
      <c r="F4" s="11">
        <v>750</v>
      </c>
      <c r="G4" s="11">
        <v>900</v>
      </c>
      <c r="H4" s="11">
        <v>750</v>
      </c>
      <c r="I4" s="11">
        <v>3000</v>
      </c>
    </row>
    <row r="5" spans="1:9" ht="20.25" customHeight="1" x14ac:dyDescent="0.25">
      <c r="A5" s="72" t="s">
        <v>27</v>
      </c>
      <c r="B5" s="72"/>
      <c r="C5" s="72"/>
      <c r="D5" s="72"/>
      <c r="E5" s="72"/>
      <c r="F5" s="72"/>
      <c r="G5" s="72"/>
      <c r="H5" s="72"/>
      <c r="I5" s="72"/>
    </row>
    <row r="6" spans="1:9" ht="15" customHeight="1" x14ac:dyDescent="0.25">
      <c r="A6" s="80" t="s">
        <v>11</v>
      </c>
      <c r="B6" s="80"/>
      <c r="C6" s="80"/>
      <c r="D6" s="80"/>
      <c r="E6" s="80"/>
      <c r="F6" s="80"/>
      <c r="G6" s="80"/>
      <c r="H6" s="80"/>
      <c r="I6" s="80"/>
    </row>
    <row r="7" spans="1:9" ht="15" customHeight="1" x14ac:dyDescent="0.25">
      <c r="A7" s="72" t="s">
        <v>94</v>
      </c>
      <c r="B7" s="72"/>
      <c r="C7" s="72"/>
      <c r="D7" s="72"/>
      <c r="E7" s="72"/>
      <c r="F7" s="72"/>
      <c r="G7" s="72"/>
      <c r="H7" s="72"/>
      <c r="I7" s="72"/>
    </row>
    <row r="8" spans="1:9" ht="19.5" customHeight="1" x14ac:dyDescent="0.25">
      <c r="A8" s="87" t="s">
        <v>12</v>
      </c>
      <c r="B8" s="87"/>
      <c r="C8" s="87"/>
      <c r="D8" s="87"/>
      <c r="E8" s="87"/>
      <c r="F8" s="87"/>
      <c r="G8" s="87"/>
      <c r="H8" s="87"/>
      <c r="I8" s="87"/>
    </row>
    <row r="9" spans="1:9" ht="15" customHeight="1" x14ac:dyDescent="0.25">
      <c r="A9" s="84" t="s">
        <v>13</v>
      </c>
      <c r="B9" s="84"/>
      <c r="C9" s="84"/>
      <c r="D9" s="84"/>
      <c r="E9" s="84"/>
      <c r="F9" s="84"/>
      <c r="G9" s="84"/>
      <c r="H9" s="84"/>
      <c r="I9" s="84"/>
    </row>
    <row r="10" spans="1:9" ht="15" customHeight="1" x14ac:dyDescent="0.25">
      <c r="A10" s="78"/>
      <c r="B10" s="78"/>
      <c r="C10" s="6"/>
      <c r="D10" s="6"/>
      <c r="E10" s="8" t="s">
        <v>82</v>
      </c>
      <c r="F10" s="8" t="s">
        <v>83</v>
      </c>
      <c r="G10" s="8" t="s">
        <v>84</v>
      </c>
      <c r="H10" s="8" t="s">
        <v>85</v>
      </c>
      <c r="I10" s="8" t="s">
        <v>10</v>
      </c>
    </row>
    <row r="11" spans="1:9" ht="15" customHeight="1" x14ac:dyDescent="0.25">
      <c r="A11" s="72" t="s">
        <v>95</v>
      </c>
      <c r="B11" s="72"/>
      <c r="C11" s="72"/>
      <c r="D11" s="72"/>
      <c r="E11" s="8">
        <v>800</v>
      </c>
      <c r="F11" s="8">
        <v>1000</v>
      </c>
      <c r="G11" s="8">
        <v>1200</v>
      </c>
      <c r="H11" s="8">
        <v>1000</v>
      </c>
      <c r="I11" s="8">
        <v>4000</v>
      </c>
    </row>
    <row r="12" spans="1:9" ht="15" customHeight="1" x14ac:dyDescent="0.25">
      <c r="A12" s="87" t="s">
        <v>14</v>
      </c>
      <c r="B12" s="87"/>
      <c r="C12" s="87"/>
      <c r="D12" s="15"/>
      <c r="E12" s="16">
        <v>880</v>
      </c>
      <c r="F12" s="16">
        <v>1200</v>
      </c>
      <c r="G12" s="16">
        <v>1560</v>
      </c>
      <c r="H12" s="16">
        <v>1400</v>
      </c>
      <c r="I12" s="16">
        <v>5040</v>
      </c>
    </row>
    <row r="13" spans="1:9" ht="26.25" customHeight="1" x14ac:dyDescent="0.25">
      <c r="A13" s="72" t="s">
        <v>96</v>
      </c>
      <c r="B13" s="72"/>
      <c r="C13" s="72"/>
      <c r="D13" s="72"/>
      <c r="E13" s="72"/>
      <c r="F13" s="72"/>
      <c r="G13" s="72"/>
      <c r="H13" s="72"/>
      <c r="I13" s="72"/>
    </row>
    <row r="14" spans="1:9" ht="15" customHeight="1" x14ac:dyDescent="0.25">
      <c r="A14" s="80" t="s">
        <v>28</v>
      </c>
      <c r="B14" s="80"/>
      <c r="C14" s="80"/>
      <c r="D14" s="80"/>
      <c r="E14" s="80"/>
      <c r="F14" s="80"/>
      <c r="G14" s="80"/>
      <c r="H14" s="80"/>
      <c r="I14" s="80"/>
    </row>
    <row r="15" spans="1:9" ht="15" customHeight="1" x14ac:dyDescent="0.25">
      <c r="A15" s="78"/>
      <c r="B15" s="76" t="s">
        <v>15</v>
      </c>
      <c r="C15" s="76"/>
      <c r="I15" s="76" t="s">
        <v>18</v>
      </c>
    </row>
    <row r="16" spans="1:9" ht="15" customHeight="1" x14ac:dyDescent="0.25">
      <c r="A16" s="78"/>
      <c r="B16" s="76" t="s">
        <v>16</v>
      </c>
      <c r="C16" s="76"/>
      <c r="D16" s="88" t="s">
        <v>17</v>
      </c>
      <c r="E16" s="88"/>
      <c r="F16" s="88"/>
      <c r="G16" s="88"/>
      <c r="I16" s="86"/>
    </row>
    <row r="17" spans="1:9" ht="15" customHeight="1" x14ac:dyDescent="0.25">
      <c r="A17" s="15"/>
      <c r="B17" s="81"/>
      <c r="C17" s="81"/>
      <c r="D17" s="16" t="s">
        <v>82</v>
      </c>
      <c r="E17" s="16" t="s">
        <v>83</v>
      </c>
      <c r="F17" s="16" t="s">
        <v>84</v>
      </c>
      <c r="G17" s="16" t="s">
        <v>85</v>
      </c>
      <c r="H17" s="17"/>
      <c r="I17" s="16" t="s">
        <v>97</v>
      </c>
    </row>
    <row r="18" spans="1:9" ht="15" customHeight="1" x14ac:dyDescent="0.25">
      <c r="A18" s="13" t="s">
        <v>82</v>
      </c>
      <c r="B18" s="76">
        <v>880</v>
      </c>
      <c r="C18" s="76"/>
      <c r="D18" s="8">
        <v>40</v>
      </c>
      <c r="E18" s="8">
        <v>80</v>
      </c>
      <c r="F18" s="8">
        <v>80</v>
      </c>
      <c r="G18" s="8">
        <v>80</v>
      </c>
      <c r="I18" s="8">
        <v>1160</v>
      </c>
    </row>
    <row r="19" spans="1:9" ht="15" customHeight="1" x14ac:dyDescent="0.25">
      <c r="A19" s="13" t="s">
        <v>83</v>
      </c>
      <c r="B19" s="76">
        <v>1200</v>
      </c>
      <c r="C19" s="76"/>
      <c r="D19" s="6"/>
      <c r="E19" s="8">
        <v>50</v>
      </c>
      <c r="F19" s="8">
        <v>100</v>
      </c>
      <c r="G19" s="8">
        <v>100</v>
      </c>
      <c r="I19" s="8">
        <v>1450</v>
      </c>
    </row>
    <row r="20" spans="1:9" ht="15" customHeight="1" x14ac:dyDescent="0.25">
      <c r="A20" s="13" t="s">
        <v>84</v>
      </c>
      <c r="B20" s="76">
        <v>1560</v>
      </c>
      <c r="C20" s="76"/>
      <c r="D20" s="6"/>
      <c r="E20" s="6"/>
      <c r="F20" s="8">
        <v>60</v>
      </c>
      <c r="G20" s="8">
        <v>120</v>
      </c>
      <c r="I20" s="8">
        <v>1740</v>
      </c>
    </row>
    <row r="21" spans="1:9" ht="15" customHeight="1" x14ac:dyDescent="0.25">
      <c r="A21" s="13" t="s">
        <v>85</v>
      </c>
      <c r="B21" s="76">
        <v>1400</v>
      </c>
      <c r="C21" s="76"/>
      <c r="D21" s="6"/>
      <c r="E21" s="6"/>
      <c r="F21" s="6"/>
      <c r="G21" s="8">
        <v>50</v>
      </c>
      <c r="I21" s="8">
        <v>1450</v>
      </c>
    </row>
    <row r="22" spans="1:9" ht="15" customHeight="1" x14ac:dyDescent="0.25">
      <c r="A22" s="6" t="s">
        <v>10</v>
      </c>
      <c r="B22" s="76">
        <v>5040</v>
      </c>
      <c r="C22" s="76"/>
      <c r="D22" s="8">
        <v>40</v>
      </c>
      <c r="E22" s="8">
        <v>130</v>
      </c>
      <c r="F22" s="8">
        <v>240</v>
      </c>
      <c r="G22" s="8">
        <v>350</v>
      </c>
      <c r="I22" s="8">
        <v>5800</v>
      </c>
    </row>
    <row r="23" spans="1:9" ht="15" customHeight="1" x14ac:dyDescent="0.25">
      <c r="A23" s="6"/>
      <c r="B23" s="78"/>
      <c r="C23" s="78"/>
      <c r="D23" s="89" t="s">
        <v>81</v>
      </c>
      <c r="E23" s="89"/>
      <c r="F23" s="89"/>
      <c r="G23" s="89"/>
      <c r="H23" s="6"/>
      <c r="I23" s="6"/>
    </row>
    <row r="24" spans="1:9" ht="47.25" customHeight="1" x14ac:dyDescent="0.25">
      <c r="A24" s="90" t="s">
        <v>98</v>
      </c>
      <c r="B24" s="90"/>
      <c r="C24" s="90"/>
      <c r="D24" s="90"/>
      <c r="E24" s="90"/>
      <c r="F24" s="90"/>
      <c r="G24" s="90"/>
      <c r="H24" s="90"/>
      <c r="I24" s="90"/>
    </row>
    <row r="25" spans="1:9" ht="48" customHeight="1" x14ac:dyDescent="0.25">
      <c r="A25" s="90" t="s">
        <v>99</v>
      </c>
      <c r="B25" s="90"/>
      <c r="C25" s="90"/>
      <c r="D25" s="90"/>
      <c r="E25" s="90"/>
      <c r="F25" s="90"/>
      <c r="G25" s="90"/>
      <c r="H25" s="90"/>
      <c r="I25" s="90"/>
    </row>
    <row r="26" spans="1:9" ht="11.25" customHeight="1" x14ac:dyDescent="0.25">
      <c r="A26" s="90"/>
      <c r="B26" s="90"/>
      <c r="C26" s="90"/>
      <c r="D26" s="90"/>
      <c r="E26" s="90"/>
      <c r="F26" s="90"/>
      <c r="G26" s="90"/>
      <c r="H26" s="90"/>
      <c r="I26" s="90"/>
    </row>
  </sheetData>
  <mergeCells count="30">
    <mergeCell ref="D23:G23"/>
    <mergeCell ref="A24:I24"/>
    <mergeCell ref="A25:I25"/>
    <mergeCell ref="A26:I26"/>
    <mergeCell ref="B19:C19"/>
    <mergeCell ref="B20:C20"/>
    <mergeCell ref="B21:C21"/>
    <mergeCell ref="B22:C22"/>
    <mergeCell ref="B23:C23"/>
    <mergeCell ref="B15:C15"/>
    <mergeCell ref="B16:C16"/>
    <mergeCell ref="D16:G16"/>
    <mergeCell ref="B17:C17"/>
    <mergeCell ref="B18:C18"/>
    <mergeCell ref="A2:I2"/>
    <mergeCell ref="A1:I1"/>
    <mergeCell ref="I15:I16"/>
    <mergeCell ref="A3:B3"/>
    <mergeCell ref="A4:D4"/>
    <mergeCell ref="A5:I5"/>
    <mergeCell ref="A6:I6"/>
    <mergeCell ref="A7:I7"/>
    <mergeCell ref="A8:I8"/>
    <mergeCell ref="A9:I9"/>
    <mergeCell ref="A10:B10"/>
    <mergeCell ref="A11:D11"/>
    <mergeCell ref="A12:C12"/>
    <mergeCell ref="A13:I13"/>
    <mergeCell ref="A14:I14"/>
    <mergeCell ref="A15:A1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workbookViewId="0">
      <selection activeCell="A19" sqref="A19:H19"/>
    </sheetView>
  </sheetViews>
  <sheetFormatPr defaultRowHeight="15" x14ac:dyDescent="0.25"/>
  <cols>
    <col min="1" max="2" width="14.140625" customWidth="1"/>
    <col min="3" max="8" width="7.42578125" customWidth="1"/>
  </cols>
  <sheetData>
    <row r="1" spans="1:9" s="20" customFormat="1" ht="13.5" customHeight="1" x14ac:dyDescent="0.25">
      <c r="A1" s="99" t="s">
        <v>102</v>
      </c>
      <c r="B1" s="99"/>
      <c r="C1" s="99"/>
      <c r="D1" s="99"/>
      <c r="E1" s="99"/>
      <c r="F1" s="99"/>
      <c r="G1" s="99"/>
      <c r="H1" s="99"/>
      <c r="I1" s="22"/>
    </row>
    <row r="2" spans="1:9" s="20" customFormat="1" ht="15" customHeight="1" x14ac:dyDescent="0.25">
      <c r="A2" s="91" t="s">
        <v>103</v>
      </c>
      <c r="B2" s="92"/>
      <c r="C2" s="92"/>
      <c r="D2" s="92"/>
      <c r="E2" s="21"/>
      <c r="F2" s="21"/>
      <c r="G2" s="21"/>
      <c r="H2" s="21"/>
      <c r="I2" s="22"/>
    </row>
    <row r="3" spans="1:9" s="20" customFormat="1" ht="18.75" customHeight="1" x14ac:dyDescent="0.25">
      <c r="A3" s="91" t="s">
        <v>35</v>
      </c>
      <c r="B3" s="92"/>
      <c r="C3" s="92"/>
      <c r="D3" s="92"/>
      <c r="E3" s="21"/>
      <c r="F3" s="21"/>
      <c r="G3" s="21"/>
      <c r="H3" s="21"/>
      <c r="I3" s="22"/>
    </row>
    <row r="4" spans="1:9" s="20" customFormat="1" ht="13.5" customHeight="1" x14ac:dyDescent="0.25">
      <c r="A4" s="78" t="s">
        <v>29</v>
      </c>
      <c r="B4" s="78"/>
      <c r="C4" s="78"/>
      <c r="D4" s="78"/>
      <c r="E4" s="78"/>
      <c r="F4" s="78"/>
      <c r="G4" s="78"/>
      <c r="H4" s="78"/>
      <c r="I4" s="22"/>
    </row>
    <row r="5" spans="1:9" s="20" customFormat="1" ht="13.5" customHeight="1" x14ac:dyDescent="0.25">
      <c r="A5" s="24" t="s">
        <v>0</v>
      </c>
      <c r="B5" s="25"/>
      <c r="C5" s="25"/>
      <c r="D5" s="25"/>
      <c r="E5" s="15"/>
      <c r="F5" s="15"/>
      <c r="G5" s="15"/>
      <c r="H5" s="15"/>
      <c r="I5" s="22"/>
    </row>
    <row r="6" spans="1:9" s="20" customFormat="1" ht="13.5" customHeight="1" x14ac:dyDescent="0.25">
      <c r="A6" s="30"/>
      <c r="B6" s="31"/>
      <c r="C6" s="31"/>
      <c r="D6" s="11" t="s">
        <v>82</v>
      </c>
      <c r="E6" s="11" t="s">
        <v>83</v>
      </c>
      <c r="F6" s="11" t="s">
        <v>84</v>
      </c>
      <c r="G6" s="11" t="s">
        <v>85</v>
      </c>
      <c r="H6" s="11"/>
      <c r="I6" s="22"/>
    </row>
    <row r="7" spans="1:9" s="20" customFormat="1" ht="13.5" customHeight="1" x14ac:dyDescent="0.25">
      <c r="A7" s="95" t="s">
        <v>104</v>
      </c>
      <c r="B7" s="95"/>
      <c r="C7" s="95"/>
      <c r="D7" s="12">
        <v>110</v>
      </c>
      <c r="E7" s="12">
        <v>120</v>
      </c>
      <c r="F7" s="12" t="s">
        <v>30</v>
      </c>
      <c r="G7" s="12" t="s">
        <v>30</v>
      </c>
      <c r="H7" s="76"/>
      <c r="I7" s="22"/>
    </row>
    <row r="8" spans="1:9" s="20" customFormat="1" ht="13.5" customHeight="1" x14ac:dyDescent="0.25">
      <c r="A8" s="95" t="s">
        <v>31</v>
      </c>
      <c r="B8" s="95"/>
      <c r="C8" s="95"/>
      <c r="D8" s="8">
        <v>660</v>
      </c>
      <c r="E8" s="8">
        <v>900</v>
      </c>
      <c r="F8" s="8" t="s">
        <v>30</v>
      </c>
      <c r="G8" s="8" t="s">
        <v>30</v>
      </c>
      <c r="H8" s="76"/>
      <c r="I8" s="22"/>
    </row>
    <row r="9" spans="1:9" s="20" customFormat="1" ht="13.5" customHeight="1" x14ac:dyDescent="0.25">
      <c r="A9" s="96" t="s">
        <v>32</v>
      </c>
      <c r="B9" s="96"/>
      <c r="C9" s="96"/>
      <c r="D9" s="32"/>
      <c r="E9" s="32"/>
      <c r="F9" s="8" t="s">
        <v>30</v>
      </c>
      <c r="G9" s="8" t="s">
        <v>30</v>
      </c>
      <c r="H9" s="88"/>
      <c r="I9" s="22"/>
    </row>
    <row r="10" spans="1:9" s="20" customFormat="1" ht="36.75" customHeight="1" x14ac:dyDescent="0.25">
      <c r="A10" s="98" t="s">
        <v>36</v>
      </c>
      <c r="B10" s="98"/>
      <c r="C10" s="98"/>
      <c r="D10" s="93" t="s">
        <v>33</v>
      </c>
      <c r="E10" s="94"/>
      <c r="F10" s="94"/>
      <c r="G10" s="94"/>
      <c r="H10" s="94"/>
      <c r="I10" s="22"/>
    </row>
    <row r="11" spans="1:9" s="20" customFormat="1" ht="13.5" customHeight="1" x14ac:dyDescent="0.25">
      <c r="A11" s="97" t="s">
        <v>34</v>
      </c>
      <c r="B11" s="97"/>
      <c r="C11" s="97"/>
      <c r="D11" s="97"/>
      <c r="E11" s="97"/>
      <c r="F11" s="97"/>
      <c r="G11" s="97"/>
      <c r="H11" s="97"/>
      <c r="I11" s="22"/>
    </row>
    <row r="12" spans="1:9" s="20" customFormat="1" ht="13.5" customHeight="1" x14ac:dyDescent="0.25">
      <c r="A12" s="30"/>
      <c r="B12" s="31"/>
      <c r="C12" s="31"/>
      <c r="D12" s="11" t="s">
        <v>82</v>
      </c>
      <c r="E12" s="11" t="s">
        <v>83</v>
      </c>
      <c r="F12" s="11" t="s">
        <v>84</v>
      </c>
      <c r="G12" s="11" t="s">
        <v>85</v>
      </c>
      <c r="H12" s="11"/>
      <c r="I12" s="22"/>
    </row>
    <row r="13" spans="1:9" s="20" customFormat="1" ht="13.5" customHeight="1" x14ac:dyDescent="0.25">
      <c r="A13" s="95" t="s">
        <v>105</v>
      </c>
      <c r="B13" s="95"/>
      <c r="C13" s="95"/>
      <c r="D13" s="8">
        <v>600</v>
      </c>
      <c r="E13" s="8">
        <v>750</v>
      </c>
      <c r="F13" s="8" t="s">
        <v>30</v>
      </c>
      <c r="G13" s="8" t="s">
        <v>30</v>
      </c>
      <c r="H13" s="76"/>
      <c r="I13" s="22"/>
    </row>
    <row r="14" spans="1:9" s="20" customFormat="1" ht="13.5" customHeight="1" x14ac:dyDescent="0.25">
      <c r="A14" s="95" t="s">
        <v>95</v>
      </c>
      <c r="B14" s="95"/>
      <c r="C14" s="95"/>
      <c r="D14" s="8">
        <v>800</v>
      </c>
      <c r="E14" s="8">
        <v>1000</v>
      </c>
      <c r="F14" s="8" t="s">
        <v>30</v>
      </c>
      <c r="G14" s="8" t="s">
        <v>30</v>
      </c>
      <c r="H14" s="76"/>
      <c r="I14" s="22"/>
    </row>
    <row r="15" spans="1:9" s="20" customFormat="1" ht="18" customHeight="1" x14ac:dyDescent="0.25">
      <c r="A15" s="96" t="s">
        <v>14</v>
      </c>
      <c r="B15" s="96"/>
      <c r="C15" s="96"/>
      <c r="D15" s="16">
        <v>880</v>
      </c>
      <c r="E15" s="16">
        <v>1200</v>
      </c>
      <c r="F15" s="16" t="s">
        <v>30</v>
      </c>
      <c r="G15" s="16" t="s">
        <v>30</v>
      </c>
      <c r="H15" s="16"/>
      <c r="I15" s="22"/>
    </row>
    <row r="16" spans="1:9" s="20" customFormat="1" ht="13.5" customHeight="1" x14ac:dyDescent="0.25">
      <c r="A16" s="78" t="s">
        <v>106</v>
      </c>
      <c r="B16" s="78"/>
      <c r="C16" s="78"/>
      <c r="D16" s="78"/>
      <c r="E16" s="78"/>
      <c r="F16" s="78"/>
      <c r="G16" s="78"/>
      <c r="H16" s="78"/>
      <c r="I16" s="22"/>
    </row>
    <row r="17" spans="1:9" s="20" customFormat="1" ht="13.5" customHeight="1" x14ac:dyDescent="0.25">
      <c r="A17" s="78" t="s">
        <v>107</v>
      </c>
      <c r="B17" s="78"/>
      <c r="C17" s="78"/>
      <c r="D17" s="78"/>
      <c r="E17" s="78"/>
      <c r="F17" s="78"/>
      <c r="G17" s="78"/>
      <c r="H17" s="78"/>
      <c r="I17" s="22"/>
    </row>
    <row r="18" spans="1:9" s="20" customFormat="1" ht="13.5" customHeight="1" x14ac:dyDescent="0.25">
      <c r="A18" s="78" t="s">
        <v>108</v>
      </c>
      <c r="B18" s="78"/>
      <c r="C18" s="78"/>
      <c r="D18" s="78"/>
      <c r="E18" s="78"/>
      <c r="F18" s="78"/>
      <c r="G18" s="78"/>
      <c r="H18" s="78"/>
      <c r="I18" s="22"/>
    </row>
    <row r="19" spans="1:9" s="20" customFormat="1" ht="33" customHeight="1" x14ac:dyDescent="0.25">
      <c r="A19" s="78" t="s">
        <v>109</v>
      </c>
      <c r="B19" s="78"/>
      <c r="C19" s="78"/>
      <c r="D19" s="78"/>
      <c r="E19" s="78"/>
      <c r="F19" s="78"/>
      <c r="G19" s="78"/>
      <c r="H19" s="78"/>
      <c r="I19" s="22"/>
    </row>
    <row r="20" spans="1:9" s="20" customFormat="1" ht="13.5" customHeight="1" x14ac:dyDescent="0.25">
      <c r="A20" s="22"/>
      <c r="B20" s="22"/>
      <c r="C20" s="22"/>
      <c r="D20" s="22"/>
      <c r="E20" s="22"/>
      <c r="F20" s="22"/>
      <c r="G20" s="22"/>
      <c r="H20" s="22"/>
      <c r="I20" s="22"/>
    </row>
  </sheetData>
  <mergeCells count="20">
    <mergeCell ref="H8:H9"/>
    <mergeCell ref="A7:C7"/>
    <mergeCell ref="A1:H1"/>
    <mergeCell ref="A4:H4"/>
    <mergeCell ref="A18:H18"/>
    <mergeCell ref="A19:H19"/>
    <mergeCell ref="A2:D2"/>
    <mergeCell ref="A3:D3"/>
    <mergeCell ref="D10:H10"/>
    <mergeCell ref="A16:H16"/>
    <mergeCell ref="A17:H17"/>
    <mergeCell ref="A14:C14"/>
    <mergeCell ref="H13:H14"/>
    <mergeCell ref="A15:C15"/>
    <mergeCell ref="A13:C13"/>
    <mergeCell ref="A11:H11"/>
    <mergeCell ref="A10:C10"/>
    <mergeCell ref="H7"/>
    <mergeCell ref="A8:C8"/>
    <mergeCell ref="A9:C9"/>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workbookViewId="0">
      <selection sqref="A1:K1"/>
    </sheetView>
  </sheetViews>
  <sheetFormatPr defaultRowHeight="15" x14ac:dyDescent="0.25"/>
  <cols>
    <col min="3" max="3" width="3.85546875" customWidth="1"/>
    <col min="4" max="4" width="2.42578125" customWidth="1"/>
    <col min="7" max="11" width="7.7109375" customWidth="1"/>
  </cols>
  <sheetData>
    <row r="1" spans="1:11" ht="15.75" x14ac:dyDescent="0.25">
      <c r="A1" s="83" t="s">
        <v>110</v>
      </c>
      <c r="B1" s="83"/>
      <c r="C1" s="83"/>
      <c r="D1" s="83"/>
      <c r="E1" s="83"/>
      <c r="F1" s="83"/>
      <c r="G1" s="83"/>
      <c r="H1" s="83"/>
      <c r="I1" s="83"/>
      <c r="J1" s="83"/>
      <c r="K1" s="83"/>
    </row>
    <row r="2" spans="1:11" ht="15.75" x14ac:dyDescent="0.25">
      <c r="A2" s="83" t="s">
        <v>45</v>
      </c>
      <c r="B2" s="83"/>
      <c r="C2" s="83"/>
      <c r="D2" s="83"/>
      <c r="E2" s="83"/>
      <c r="F2" s="83"/>
      <c r="G2" s="83"/>
      <c r="H2" s="83"/>
      <c r="I2" s="83"/>
      <c r="J2" s="83"/>
      <c r="K2" s="83"/>
    </row>
    <row r="3" spans="1:11" ht="15.75" x14ac:dyDescent="0.25">
      <c r="A3" s="83" t="s">
        <v>46</v>
      </c>
      <c r="B3" s="83"/>
      <c r="C3" s="83"/>
      <c r="D3" s="83"/>
      <c r="E3" s="83"/>
      <c r="F3" s="83"/>
      <c r="G3" s="83"/>
      <c r="H3" s="83"/>
      <c r="I3" s="83"/>
      <c r="J3" s="83"/>
      <c r="K3" s="83"/>
    </row>
    <row r="4" spans="1:11" ht="30.75" customHeight="1" x14ac:dyDescent="0.25">
      <c r="A4" s="154" t="s">
        <v>111</v>
      </c>
      <c r="B4" s="154"/>
      <c r="C4" s="154"/>
      <c r="D4" s="154"/>
      <c r="E4" s="154"/>
      <c r="F4" s="154"/>
      <c r="G4" s="154"/>
      <c r="H4" s="154"/>
      <c r="I4" s="154"/>
      <c r="J4" s="154"/>
      <c r="K4" s="154"/>
    </row>
    <row r="5" spans="1:11" ht="30.75" customHeight="1" x14ac:dyDescent="0.25">
      <c r="A5" s="84" t="s">
        <v>0</v>
      </c>
      <c r="B5" s="149"/>
      <c r="C5" s="149"/>
      <c r="D5" s="39"/>
      <c r="E5" s="39"/>
      <c r="F5" s="39"/>
      <c r="G5" s="40" t="s">
        <v>82</v>
      </c>
      <c r="H5" s="40" t="s">
        <v>83</v>
      </c>
      <c r="I5" s="40" t="s">
        <v>84</v>
      </c>
      <c r="J5" s="40" t="s">
        <v>85</v>
      </c>
      <c r="K5" s="40" t="s">
        <v>112</v>
      </c>
    </row>
    <row r="6" spans="1:11" ht="17.25" customHeight="1" x14ac:dyDescent="0.25">
      <c r="A6" s="152" t="s">
        <v>113</v>
      </c>
      <c r="B6" s="153"/>
      <c r="C6" s="153"/>
      <c r="D6" s="153"/>
      <c r="E6" s="153"/>
      <c r="F6" s="41"/>
      <c r="G6" s="37">
        <v>110</v>
      </c>
      <c r="H6" s="37">
        <v>112</v>
      </c>
      <c r="I6" s="37">
        <v>114</v>
      </c>
      <c r="J6" s="37">
        <v>116</v>
      </c>
      <c r="K6" s="37">
        <v>118</v>
      </c>
    </row>
    <row r="7" spans="1:11" ht="25.5" customHeight="1" x14ac:dyDescent="0.25">
      <c r="A7" s="150" t="s">
        <v>38</v>
      </c>
      <c r="B7" s="149"/>
      <c r="C7" s="42"/>
      <c r="D7" s="10"/>
      <c r="E7" s="10"/>
      <c r="F7" s="10"/>
      <c r="G7" s="37">
        <v>0.2</v>
      </c>
      <c r="H7" s="37">
        <v>0.25</v>
      </c>
      <c r="I7" s="37">
        <v>0.3</v>
      </c>
      <c r="J7" s="37">
        <v>0.25</v>
      </c>
      <c r="K7" s="37"/>
    </row>
    <row r="8" spans="1:11" ht="14.25" customHeight="1" x14ac:dyDescent="0.25">
      <c r="A8" s="72" t="s">
        <v>39</v>
      </c>
      <c r="B8" s="147"/>
      <c r="C8" s="147"/>
      <c r="D8" s="147"/>
      <c r="E8" s="6"/>
      <c r="F8" s="6"/>
      <c r="G8" s="151" t="s">
        <v>47</v>
      </c>
      <c r="H8" s="151"/>
      <c r="I8" s="6"/>
      <c r="J8" s="6"/>
      <c r="K8" s="6"/>
    </row>
    <row r="9" spans="1:11" ht="23.25" customHeight="1" x14ac:dyDescent="0.25">
      <c r="A9" s="78" t="s">
        <v>114</v>
      </c>
      <c r="B9" s="78"/>
      <c r="C9" s="78"/>
      <c r="D9" s="78"/>
      <c r="E9" s="29"/>
      <c r="F9" s="29"/>
      <c r="G9" s="144">
        <v>5</v>
      </c>
      <c r="H9" s="145"/>
      <c r="I9" s="76"/>
      <c r="J9" s="76"/>
      <c r="K9" s="76"/>
    </row>
    <row r="10" spans="1:11" x14ac:dyDescent="0.25">
      <c r="A10" s="148" t="s">
        <v>41</v>
      </c>
      <c r="B10" s="148"/>
      <c r="C10" s="148"/>
      <c r="D10" s="148"/>
      <c r="E10" s="148"/>
      <c r="F10" s="148"/>
      <c r="G10" s="148"/>
      <c r="H10" s="148"/>
      <c r="I10" s="6"/>
      <c r="J10" s="78"/>
      <c r="K10" s="78"/>
    </row>
    <row r="11" spans="1:11" x14ac:dyDescent="0.25">
      <c r="A11" s="74" t="s">
        <v>115</v>
      </c>
      <c r="B11" s="74"/>
      <c r="C11" s="74"/>
      <c r="D11" s="74"/>
      <c r="E11" s="146" t="s">
        <v>42</v>
      </c>
      <c r="F11" s="147"/>
      <c r="G11" s="147"/>
      <c r="H11" s="147"/>
      <c r="I11" s="147"/>
      <c r="J11" s="27"/>
      <c r="K11" s="27"/>
    </row>
    <row r="12" spans="1:11" x14ac:dyDescent="0.25">
      <c r="A12" s="75" t="s">
        <v>43</v>
      </c>
      <c r="B12" s="75"/>
      <c r="C12" s="75"/>
      <c r="D12" s="75"/>
      <c r="E12" s="75"/>
      <c r="F12" s="75"/>
      <c r="G12" s="75"/>
      <c r="H12" s="75"/>
      <c r="I12" s="15"/>
      <c r="J12" s="81"/>
      <c r="K12" s="81"/>
    </row>
    <row r="13" spans="1:11" x14ac:dyDescent="0.25">
      <c r="A13" s="143"/>
      <c r="B13" s="143"/>
      <c r="C13" s="143"/>
      <c r="D13" s="143"/>
      <c r="E13" s="38"/>
      <c r="F13" s="38"/>
      <c r="G13" s="143"/>
      <c r="H13" s="143"/>
      <c r="I13" s="38"/>
      <c r="J13" s="143"/>
      <c r="K13" s="143"/>
    </row>
    <row r="14" spans="1:11" x14ac:dyDescent="0.25">
      <c r="A14" s="81"/>
      <c r="B14" s="81"/>
      <c r="C14" s="81"/>
      <c r="D14" s="81"/>
      <c r="E14" s="16" t="s">
        <v>82</v>
      </c>
      <c r="F14" s="16" t="s">
        <v>83</v>
      </c>
      <c r="G14" s="88" t="s">
        <v>84</v>
      </c>
      <c r="H14" s="88"/>
      <c r="I14" s="16" t="s">
        <v>85</v>
      </c>
      <c r="J14" s="88" t="s">
        <v>10</v>
      </c>
      <c r="K14" s="88"/>
    </row>
    <row r="15" spans="1:11" ht="14.25" customHeight="1" x14ac:dyDescent="0.25">
      <c r="A15" s="141" t="s">
        <v>95</v>
      </c>
      <c r="B15" s="141"/>
      <c r="C15" s="142"/>
      <c r="D15" s="6"/>
      <c r="E15" s="8">
        <v>1000</v>
      </c>
      <c r="F15" s="8">
        <v>1250</v>
      </c>
      <c r="G15" s="76">
        <v>1500</v>
      </c>
      <c r="H15" s="76"/>
      <c r="I15" s="8">
        <v>1250</v>
      </c>
      <c r="J15" s="76">
        <v>5000</v>
      </c>
      <c r="K15" s="76"/>
    </row>
    <row r="16" spans="1:11" x14ac:dyDescent="0.25">
      <c r="A16" s="87" t="s">
        <v>14</v>
      </c>
      <c r="B16" s="140"/>
      <c r="C16" s="140"/>
      <c r="D16" s="15"/>
      <c r="E16" s="16">
        <v>1100</v>
      </c>
      <c r="F16" s="16">
        <v>1400</v>
      </c>
      <c r="G16" s="88">
        <v>1710</v>
      </c>
      <c r="H16" s="88"/>
      <c r="I16" s="16">
        <v>1450</v>
      </c>
      <c r="J16" s="88">
        <v>5660</v>
      </c>
      <c r="K16" s="88"/>
    </row>
    <row r="17" spans="1:11" ht="25.5" customHeight="1" x14ac:dyDescent="0.25">
      <c r="A17" s="90" t="s">
        <v>116</v>
      </c>
      <c r="B17" s="90"/>
      <c r="C17" s="90"/>
      <c r="D17" s="90"/>
      <c r="E17" s="90"/>
      <c r="F17" s="90"/>
      <c r="G17" s="90"/>
      <c r="H17" s="90"/>
      <c r="I17" s="90"/>
      <c r="J17" s="90"/>
      <c r="K17" s="90"/>
    </row>
    <row r="18" spans="1:11" ht="7.5" customHeight="1" x14ac:dyDescent="0.25">
      <c r="A18" s="90"/>
      <c r="B18" s="90"/>
      <c r="C18" s="90"/>
      <c r="D18" s="90"/>
      <c r="E18" s="90"/>
      <c r="F18" s="90"/>
      <c r="G18" s="90"/>
      <c r="H18" s="90"/>
      <c r="I18" s="90"/>
      <c r="J18" s="90"/>
      <c r="K18" s="90"/>
    </row>
    <row r="19" spans="1:11" ht="31.5" customHeight="1" x14ac:dyDescent="0.25">
      <c r="A19" s="90" t="s">
        <v>117</v>
      </c>
      <c r="B19" s="90"/>
      <c r="C19" s="90"/>
      <c r="D19" s="90"/>
      <c r="E19" s="90"/>
      <c r="F19" s="90"/>
      <c r="G19" s="90"/>
      <c r="H19" s="90"/>
      <c r="I19" s="90"/>
      <c r="J19" s="90"/>
      <c r="K19" s="90"/>
    </row>
    <row r="20" spans="1:11" ht="6.75" customHeight="1" x14ac:dyDescent="0.25">
      <c r="A20" s="90"/>
      <c r="B20" s="90"/>
      <c r="C20" s="90"/>
      <c r="D20" s="90"/>
      <c r="E20" s="90"/>
      <c r="F20" s="90"/>
      <c r="G20" s="90"/>
      <c r="H20" s="90"/>
      <c r="I20" s="90"/>
      <c r="J20" s="90"/>
      <c r="K20" s="90"/>
    </row>
    <row r="21" spans="1:11" ht="25.5" customHeight="1" x14ac:dyDescent="0.25">
      <c r="A21" s="90" t="s">
        <v>118</v>
      </c>
      <c r="B21" s="90"/>
      <c r="C21" s="90"/>
      <c r="D21" s="90"/>
      <c r="E21" s="90"/>
      <c r="F21" s="90"/>
      <c r="G21" s="90"/>
      <c r="H21" s="90"/>
      <c r="I21" s="90"/>
      <c r="J21" s="90"/>
      <c r="K21" s="90"/>
    </row>
    <row r="22" spans="1:11" ht="6" customHeight="1" x14ac:dyDescent="0.25">
      <c r="A22" s="90"/>
      <c r="B22" s="90"/>
      <c r="C22" s="90"/>
      <c r="D22" s="90"/>
      <c r="E22" s="90"/>
      <c r="F22" s="90"/>
      <c r="G22" s="90"/>
      <c r="H22" s="90"/>
      <c r="I22" s="90"/>
      <c r="J22" s="90"/>
      <c r="K22" s="90"/>
    </row>
    <row r="23" spans="1:11" ht="51" customHeight="1" x14ac:dyDescent="0.25">
      <c r="A23" s="90" t="s">
        <v>44</v>
      </c>
      <c r="B23" s="90"/>
      <c r="C23" s="90"/>
      <c r="D23" s="90"/>
      <c r="E23" s="90"/>
      <c r="F23" s="90"/>
      <c r="G23" s="90"/>
      <c r="H23" s="90"/>
      <c r="I23" s="90"/>
      <c r="J23" s="90"/>
      <c r="K23" s="90"/>
    </row>
    <row r="24" spans="1:11" x14ac:dyDescent="0.25">
      <c r="A24" s="78"/>
      <c r="B24" s="78"/>
      <c r="C24" s="78"/>
      <c r="D24" s="78"/>
      <c r="E24" s="78"/>
      <c r="F24" s="78"/>
      <c r="G24" s="78"/>
      <c r="H24" s="78"/>
      <c r="I24" s="78"/>
      <c r="J24" s="78"/>
      <c r="K24" s="78"/>
    </row>
    <row r="33" spans="1:9" ht="15.75" thickBot="1" x14ac:dyDescent="0.3"/>
    <row r="34" spans="1:9" x14ac:dyDescent="0.25">
      <c r="A34" s="35"/>
      <c r="B34" s="138"/>
      <c r="C34" s="122"/>
      <c r="D34" s="122"/>
      <c r="E34" s="122"/>
      <c r="F34" s="122"/>
      <c r="G34" s="122"/>
      <c r="H34" s="122"/>
      <c r="I34" s="118"/>
    </row>
    <row r="35" spans="1:9" ht="26.25" thickBot="1" x14ac:dyDescent="0.3">
      <c r="A35" s="18" t="s">
        <v>0</v>
      </c>
      <c r="B35" s="139"/>
      <c r="C35" s="111"/>
      <c r="D35" s="111"/>
      <c r="E35" s="111"/>
      <c r="F35" s="111"/>
      <c r="G35" s="111"/>
      <c r="H35" s="111"/>
      <c r="I35" s="119"/>
    </row>
    <row r="36" spans="1:9" x14ac:dyDescent="0.25">
      <c r="A36" s="120"/>
      <c r="B36" s="122"/>
      <c r="C36" s="122"/>
      <c r="D36" s="122"/>
      <c r="E36" s="2"/>
      <c r="F36" s="2"/>
      <c r="G36" s="2"/>
      <c r="H36" s="2"/>
      <c r="I36" s="3"/>
    </row>
    <row r="37" spans="1:9" ht="15.75" thickBot="1" x14ac:dyDescent="0.3">
      <c r="A37" s="121"/>
      <c r="B37" s="123"/>
      <c r="C37" s="123"/>
      <c r="D37" s="124"/>
      <c r="E37" s="5" t="s">
        <v>1</v>
      </c>
      <c r="F37" s="36" t="s">
        <v>2</v>
      </c>
      <c r="G37" s="33" t="s">
        <v>3</v>
      </c>
      <c r="H37" s="5" t="s">
        <v>4</v>
      </c>
      <c r="I37" s="34" t="s">
        <v>5</v>
      </c>
    </row>
    <row r="38" spans="1:9" x14ac:dyDescent="0.25">
      <c r="A38" s="104"/>
      <c r="B38" s="105"/>
      <c r="C38" s="106"/>
      <c r="D38" s="124"/>
      <c r="E38" s="2"/>
      <c r="F38" s="2"/>
      <c r="G38" s="2"/>
      <c r="H38" s="2"/>
      <c r="I38" s="3"/>
    </row>
    <row r="39" spans="1:9" ht="25.5" customHeight="1" thickBot="1" x14ac:dyDescent="0.3">
      <c r="A39" s="133" t="s">
        <v>37</v>
      </c>
      <c r="B39" s="134"/>
      <c r="C39" s="135"/>
      <c r="D39" s="123"/>
      <c r="E39" s="4">
        <v>110</v>
      </c>
      <c r="F39" s="4">
        <v>112</v>
      </c>
      <c r="G39" s="4">
        <v>114</v>
      </c>
      <c r="H39" s="4">
        <v>116</v>
      </c>
      <c r="I39" s="19">
        <v>118</v>
      </c>
    </row>
    <row r="40" spans="1:9" x14ac:dyDescent="0.25">
      <c r="A40" s="136"/>
      <c r="B40" s="110"/>
      <c r="C40" s="110"/>
      <c r="D40" s="110"/>
      <c r="E40" s="110"/>
      <c r="F40" s="110"/>
      <c r="G40" s="110"/>
      <c r="H40" s="110"/>
      <c r="I40" s="132"/>
    </row>
    <row r="41" spans="1:9" ht="15.75" thickBot="1" x14ac:dyDescent="0.3">
      <c r="A41" s="137"/>
      <c r="B41" s="111"/>
      <c r="C41" s="111"/>
      <c r="D41" s="111"/>
      <c r="E41" s="111"/>
      <c r="F41" s="111"/>
      <c r="G41" s="111"/>
      <c r="H41" s="111"/>
      <c r="I41" s="119"/>
    </row>
    <row r="42" spans="1:9" x14ac:dyDescent="0.25">
      <c r="A42" s="127"/>
      <c r="B42" s="128"/>
      <c r="C42" s="128"/>
      <c r="D42" s="129"/>
      <c r="E42" s="2"/>
      <c r="F42" s="2"/>
      <c r="G42" s="2"/>
      <c r="H42" s="2"/>
      <c r="I42" s="118"/>
    </row>
    <row r="43" spans="1:9" ht="15.75" thickBot="1" x14ac:dyDescent="0.3">
      <c r="A43" s="116" t="s">
        <v>38</v>
      </c>
      <c r="B43" s="117"/>
      <c r="C43" s="117"/>
      <c r="D43" s="115"/>
      <c r="E43" s="1">
        <v>0.2</v>
      </c>
      <c r="F43" s="1">
        <v>0.25</v>
      </c>
      <c r="G43" s="1">
        <v>0.3</v>
      </c>
      <c r="H43" s="1">
        <v>0.25</v>
      </c>
      <c r="I43" s="119"/>
    </row>
    <row r="44" spans="1:9" x14ac:dyDescent="0.25">
      <c r="A44" s="120"/>
      <c r="B44" s="122"/>
      <c r="C44" s="122"/>
      <c r="D44" s="122"/>
      <c r="E44" s="122"/>
      <c r="F44" s="122"/>
      <c r="G44" s="122"/>
      <c r="H44" s="125"/>
      <c r="I44" s="126"/>
    </row>
    <row r="45" spans="1:9" ht="15.75" thickBot="1" x14ac:dyDescent="0.3">
      <c r="A45" s="121"/>
      <c r="B45" s="123"/>
      <c r="C45" s="123"/>
      <c r="D45" s="123"/>
      <c r="E45" s="124"/>
      <c r="F45" s="123"/>
      <c r="G45" s="123"/>
      <c r="H45" s="130" t="s">
        <v>10</v>
      </c>
      <c r="I45" s="131"/>
    </row>
    <row r="46" spans="1:9" x14ac:dyDescent="0.25">
      <c r="A46" s="104"/>
      <c r="B46" s="105"/>
      <c r="C46" s="106"/>
      <c r="D46" s="110"/>
      <c r="E46" s="112"/>
      <c r="F46" s="113"/>
      <c r="G46" s="110"/>
      <c r="H46" s="100"/>
      <c r="I46" s="101"/>
    </row>
    <row r="47" spans="1:9" ht="15.75" thickBot="1" x14ac:dyDescent="0.3">
      <c r="A47" s="107" t="s">
        <v>39</v>
      </c>
      <c r="B47" s="108"/>
      <c r="C47" s="109"/>
      <c r="D47" s="111"/>
      <c r="E47" s="114"/>
      <c r="F47" s="115"/>
      <c r="G47" s="111"/>
      <c r="H47" s="102" t="s">
        <v>40</v>
      </c>
      <c r="I47" s="103"/>
    </row>
  </sheetData>
  <mergeCells count="83">
    <mergeCell ref="A4:K4"/>
    <mergeCell ref="A1:K1"/>
    <mergeCell ref="A2:K2"/>
    <mergeCell ref="A3:K3"/>
    <mergeCell ref="A5:C5"/>
    <mergeCell ref="A7:B7"/>
    <mergeCell ref="A8:D8"/>
    <mergeCell ref="G8:H8"/>
    <mergeCell ref="A6:E6"/>
    <mergeCell ref="A12:H12"/>
    <mergeCell ref="J12:K12"/>
    <mergeCell ref="G9:H9"/>
    <mergeCell ref="E11:I11"/>
    <mergeCell ref="A11:D11"/>
    <mergeCell ref="A10:H10"/>
    <mergeCell ref="J10:K10"/>
    <mergeCell ref="A9:D9"/>
    <mergeCell ref="I9:K9"/>
    <mergeCell ref="A15:C15"/>
    <mergeCell ref="J13:K13"/>
    <mergeCell ref="J14:K14"/>
    <mergeCell ref="G15:H15"/>
    <mergeCell ref="J15:K15"/>
    <mergeCell ref="A13:A14"/>
    <mergeCell ref="B13:B14"/>
    <mergeCell ref="C13:C14"/>
    <mergeCell ref="D13:D14"/>
    <mergeCell ref="G13:H13"/>
    <mergeCell ref="G14:H14"/>
    <mergeCell ref="A24:K24"/>
    <mergeCell ref="J16:K16"/>
    <mergeCell ref="A17:K17"/>
    <mergeCell ref="A18:K18"/>
    <mergeCell ref="A16:C16"/>
    <mergeCell ref="G16:H16"/>
    <mergeCell ref="A19:K19"/>
    <mergeCell ref="A20:K20"/>
    <mergeCell ref="A21:K21"/>
    <mergeCell ref="A22:K22"/>
    <mergeCell ref="A23:K23"/>
    <mergeCell ref="H34:H35"/>
    <mergeCell ref="I34:I35"/>
    <mergeCell ref="A36:A37"/>
    <mergeCell ref="B36:B37"/>
    <mergeCell ref="C36:C37"/>
    <mergeCell ref="D36:D37"/>
    <mergeCell ref="B34:B35"/>
    <mergeCell ref="C34:C35"/>
    <mergeCell ref="D34:D35"/>
    <mergeCell ref="E34:E35"/>
    <mergeCell ref="F34:F35"/>
    <mergeCell ref="G34:G35"/>
    <mergeCell ref="A38:C38"/>
    <mergeCell ref="A39:C39"/>
    <mergeCell ref="D38:D39"/>
    <mergeCell ref="A40:A41"/>
    <mergeCell ref="B40:B41"/>
    <mergeCell ref="C40:C41"/>
    <mergeCell ref="D40:D41"/>
    <mergeCell ref="E40:E41"/>
    <mergeCell ref="F40:F41"/>
    <mergeCell ref="G40:G41"/>
    <mergeCell ref="H40:H41"/>
    <mergeCell ref="I40:I41"/>
    <mergeCell ref="A43:D43"/>
    <mergeCell ref="I42:I43"/>
    <mergeCell ref="A44:A45"/>
    <mergeCell ref="B44:B45"/>
    <mergeCell ref="C44:C45"/>
    <mergeCell ref="D44:D45"/>
    <mergeCell ref="E44:E45"/>
    <mergeCell ref="F44:F45"/>
    <mergeCell ref="G44:G45"/>
    <mergeCell ref="H44:I44"/>
    <mergeCell ref="A42:D42"/>
    <mergeCell ref="H45:I45"/>
    <mergeCell ref="H46:I46"/>
    <mergeCell ref="H47:I47"/>
    <mergeCell ref="A46:C46"/>
    <mergeCell ref="A47:C47"/>
    <mergeCell ref="D46:D47"/>
    <mergeCell ref="E46:F47"/>
    <mergeCell ref="G46:G47"/>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8"/>
  <sheetViews>
    <sheetView zoomScaleNormal="100" workbookViewId="0">
      <selection activeCell="J55" sqref="J55"/>
    </sheetView>
  </sheetViews>
  <sheetFormatPr defaultRowHeight="12.75" x14ac:dyDescent="0.2"/>
  <cols>
    <col min="1" max="1" width="27.42578125" style="48" customWidth="1"/>
    <col min="2" max="12" width="6.28515625" style="48" customWidth="1"/>
    <col min="13" max="13" width="3.140625" style="48" customWidth="1"/>
    <col min="14" max="21" width="7.140625" style="48" customWidth="1"/>
    <col min="22" max="16384" width="9.140625" style="48"/>
  </cols>
  <sheetData>
    <row r="1" spans="1:12" x14ac:dyDescent="0.2">
      <c r="A1" s="155" t="s">
        <v>119</v>
      </c>
      <c r="B1" s="156"/>
      <c r="C1" s="156"/>
      <c r="D1" s="156"/>
      <c r="E1" s="156"/>
      <c r="F1" s="156"/>
    </row>
    <row r="2" spans="1:12" s="49" customFormat="1" x14ac:dyDescent="0.2">
      <c r="A2" s="156" t="s">
        <v>120</v>
      </c>
      <c r="B2" s="156"/>
      <c r="C2" s="156"/>
      <c r="D2" s="156"/>
      <c r="E2" s="156"/>
      <c r="F2" s="156"/>
      <c r="G2" s="156"/>
      <c r="H2" s="156"/>
      <c r="I2" s="156"/>
      <c r="J2" s="156"/>
      <c r="K2" s="156"/>
      <c r="L2" s="156"/>
    </row>
    <row r="3" spans="1:12" s="49" customFormat="1" x14ac:dyDescent="0.2">
      <c r="A3" s="156" t="s">
        <v>121</v>
      </c>
      <c r="B3" s="156"/>
      <c r="C3" s="156"/>
      <c r="D3" s="156"/>
      <c r="E3" s="156"/>
      <c r="F3" s="156"/>
      <c r="G3" s="156"/>
      <c r="H3" s="156"/>
      <c r="I3" s="156"/>
      <c r="J3" s="156"/>
      <c r="K3" s="156"/>
      <c r="L3" s="156"/>
    </row>
    <row r="4" spans="1:12" x14ac:dyDescent="0.2">
      <c r="A4" s="50" t="s">
        <v>0</v>
      </c>
      <c r="B4" s="41" t="s">
        <v>122</v>
      </c>
      <c r="C4" s="41" t="s">
        <v>82</v>
      </c>
      <c r="D4" s="41" t="s">
        <v>83</v>
      </c>
      <c r="E4" s="41" t="s">
        <v>84</v>
      </c>
      <c r="F4" s="41" t="s">
        <v>85</v>
      </c>
      <c r="G4" s="41" t="s">
        <v>112</v>
      </c>
      <c r="H4" s="41" t="s">
        <v>123</v>
      </c>
      <c r="I4" s="41" t="s">
        <v>124</v>
      </c>
      <c r="J4" s="41" t="s">
        <v>125</v>
      </c>
      <c r="K4" s="51" t="s">
        <v>126</v>
      </c>
    </row>
    <row r="5" spans="1:12" x14ac:dyDescent="0.2">
      <c r="A5" s="52" t="s">
        <v>127</v>
      </c>
      <c r="B5" s="49">
        <v>100</v>
      </c>
      <c r="C5" s="49">
        <f>B5+2</f>
        <v>102</v>
      </c>
      <c r="D5" s="49">
        <f t="shared" ref="D5:K5" si="0">C5+2</f>
        <v>104</v>
      </c>
      <c r="E5" s="49">
        <f t="shared" si="0"/>
        <v>106</v>
      </c>
      <c r="F5" s="49">
        <f t="shared" si="0"/>
        <v>108</v>
      </c>
      <c r="G5" s="49">
        <f t="shared" si="0"/>
        <v>110</v>
      </c>
      <c r="H5" s="49">
        <f t="shared" si="0"/>
        <v>112</v>
      </c>
      <c r="I5" s="49">
        <f t="shared" si="0"/>
        <v>114</v>
      </c>
      <c r="J5" s="49">
        <f t="shared" si="0"/>
        <v>116</v>
      </c>
      <c r="K5" s="53">
        <f t="shared" si="0"/>
        <v>118</v>
      </c>
    </row>
    <row r="6" spans="1:12" x14ac:dyDescent="0.2">
      <c r="A6" s="54" t="s">
        <v>128</v>
      </c>
      <c r="B6" s="49"/>
      <c r="C6" s="49"/>
      <c r="D6" s="49"/>
      <c r="E6" s="49"/>
      <c r="F6" s="49"/>
      <c r="G6" s="49"/>
      <c r="H6" s="49"/>
      <c r="I6" s="49"/>
      <c r="J6" s="49"/>
      <c r="K6" s="53"/>
    </row>
    <row r="7" spans="1:12" x14ac:dyDescent="0.2">
      <c r="A7" s="50" t="s">
        <v>129</v>
      </c>
      <c r="B7" s="41" t="s">
        <v>122</v>
      </c>
      <c r="C7" s="41" t="s">
        <v>82</v>
      </c>
      <c r="D7" s="41" t="s">
        <v>83</v>
      </c>
      <c r="E7" s="41" t="s">
        <v>84</v>
      </c>
      <c r="F7" s="41" t="s">
        <v>85</v>
      </c>
      <c r="G7" s="41" t="s">
        <v>112</v>
      </c>
      <c r="H7" s="41" t="s">
        <v>123</v>
      </c>
      <c r="I7" s="41" t="s">
        <v>124</v>
      </c>
      <c r="J7" s="41" t="s">
        <v>125</v>
      </c>
      <c r="K7" s="51" t="s">
        <v>126</v>
      </c>
    </row>
    <row r="8" spans="1:12" x14ac:dyDescent="0.2">
      <c r="A8" s="52" t="s">
        <v>130</v>
      </c>
      <c r="B8" s="49"/>
      <c r="C8" s="49">
        <v>132</v>
      </c>
      <c r="D8" s="49">
        <f>C14</f>
        <v>132</v>
      </c>
      <c r="E8" s="49">
        <f t="shared" ref="E8:K8" si="1">D14</f>
        <v>132</v>
      </c>
      <c r="F8" s="49">
        <f t="shared" si="1"/>
        <v>132</v>
      </c>
      <c r="G8" s="49">
        <f t="shared" si="1"/>
        <v>132</v>
      </c>
      <c r="H8" s="49">
        <f t="shared" si="1"/>
        <v>132</v>
      </c>
      <c r="I8" s="49">
        <f t="shared" si="1"/>
        <v>132</v>
      </c>
      <c r="J8" s="49">
        <f t="shared" si="1"/>
        <v>132</v>
      </c>
      <c r="K8" s="53">
        <f t="shared" si="1"/>
        <v>132</v>
      </c>
    </row>
    <row r="9" spans="1:12" x14ac:dyDescent="0.2">
      <c r="A9" s="52" t="s">
        <v>131</v>
      </c>
      <c r="B9" s="49"/>
      <c r="C9" s="49">
        <v>64</v>
      </c>
      <c r="D9" s="49">
        <v>0</v>
      </c>
      <c r="E9" s="49">
        <v>0</v>
      </c>
      <c r="F9" s="49">
        <v>0</v>
      </c>
      <c r="G9" s="49">
        <v>64</v>
      </c>
      <c r="H9" s="49">
        <v>0</v>
      </c>
      <c r="I9" s="49">
        <v>0</v>
      </c>
      <c r="J9" s="49">
        <v>0</v>
      </c>
      <c r="K9" s="53">
        <v>64</v>
      </c>
    </row>
    <row r="10" spans="1:12" x14ac:dyDescent="0.2">
      <c r="A10" s="52" t="s">
        <v>132</v>
      </c>
      <c r="B10" s="49"/>
      <c r="C10" s="49">
        <v>0</v>
      </c>
      <c r="D10" s="49">
        <v>0</v>
      </c>
      <c r="E10" s="49">
        <v>0</v>
      </c>
      <c r="F10" s="49">
        <v>0</v>
      </c>
      <c r="G10" s="49">
        <v>0</v>
      </c>
      <c r="H10" s="49">
        <v>0</v>
      </c>
      <c r="I10" s="49">
        <v>0</v>
      </c>
      <c r="J10" s="49">
        <v>0</v>
      </c>
      <c r="K10" s="53">
        <v>0</v>
      </c>
    </row>
    <row r="11" spans="1:12" x14ac:dyDescent="0.2">
      <c r="A11" s="52" t="s">
        <v>133</v>
      </c>
      <c r="B11" s="49"/>
      <c r="C11" s="49">
        <f>C8+C9+C10</f>
        <v>196</v>
      </c>
      <c r="D11" s="49">
        <f>D8+D9+D10</f>
        <v>132</v>
      </c>
      <c r="E11" s="49">
        <f t="shared" ref="E11:K11" si="2">E8+E9+E10</f>
        <v>132</v>
      </c>
      <c r="F11" s="49">
        <f t="shared" si="2"/>
        <v>132</v>
      </c>
      <c r="G11" s="49">
        <f t="shared" si="2"/>
        <v>196</v>
      </c>
      <c r="H11" s="49">
        <f t="shared" si="2"/>
        <v>132</v>
      </c>
      <c r="I11" s="49">
        <f t="shared" si="2"/>
        <v>132</v>
      </c>
      <c r="J11" s="49">
        <f t="shared" si="2"/>
        <v>132</v>
      </c>
      <c r="K11" s="53">
        <f t="shared" si="2"/>
        <v>196</v>
      </c>
    </row>
    <row r="12" spans="1:12" x14ac:dyDescent="0.2">
      <c r="A12" s="52" t="s">
        <v>134</v>
      </c>
      <c r="B12" s="49"/>
      <c r="C12" s="49">
        <v>0</v>
      </c>
      <c r="D12" s="49">
        <v>0</v>
      </c>
      <c r="E12" s="49">
        <v>0</v>
      </c>
      <c r="F12" s="49">
        <v>0</v>
      </c>
      <c r="G12" s="49">
        <v>0</v>
      </c>
      <c r="H12" s="49">
        <v>0</v>
      </c>
      <c r="I12" s="49">
        <v>0</v>
      </c>
      <c r="J12" s="49">
        <v>0</v>
      </c>
      <c r="K12" s="53">
        <v>0</v>
      </c>
    </row>
    <row r="13" spans="1:12" x14ac:dyDescent="0.2">
      <c r="A13" s="52" t="s">
        <v>135</v>
      </c>
      <c r="B13" s="49"/>
      <c r="C13" s="49">
        <v>64</v>
      </c>
      <c r="D13" s="49">
        <v>0</v>
      </c>
      <c r="E13" s="49">
        <v>0</v>
      </c>
      <c r="F13" s="49">
        <v>0</v>
      </c>
      <c r="G13" s="49">
        <f>C9-C12</f>
        <v>64</v>
      </c>
      <c r="H13" s="49">
        <f t="shared" ref="H13:K13" si="3">D9-D12</f>
        <v>0</v>
      </c>
      <c r="I13" s="49">
        <f t="shared" si="3"/>
        <v>0</v>
      </c>
      <c r="J13" s="49">
        <f t="shared" si="3"/>
        <v>0</v>
      </c>
      <c r="K13" s="53">
        <f t="shared" si="3"/>
        <v>64</v>
      </c>
    </row>
    <row r="14" spans="1:12" x14ac:dyDescent="0.2">
      <c r="A14" s="52" t="s">
        <v>136</v>
      </c>
      <c r="B14" s="49">
        <v>132</v>
      </c>
      <c r="C14" s="49">
        <f>C11-C12-C13</f>
        <v>132</v>
      </c>
      <c r="D14" s="49">
        <f t="shared" ref="D14:F14" si="4">D11-D12-D13</f>
        <v>132</v>
      </c>
      <c r="E14" s="49">
        <f t="shared" si="4"/>
        <v>132</v>
      </c>
      <c r="F14" s="49">
        <f t="shared" si="4"/>
        <v>132</v>
      </c>
      <c r="G14" s="49">
        <f>G11-G12-G13</f>
        <v>132</v>
      </c>
      <c r="H14" s="49">
        <f t="shared" ref="H14:K14" si="5">H11-H12-H13</f>
        <v>132</v>
      </c>
      <c r="I14" s="49">
        <f t="shared" si="5"/>
        <v>132</v>
      </c>
      <c r="J14" s="49">
        <f t="shared" si="5"/>
        <v>132</v>
      </c>
      <c r="K14" s="53">
        <f t="shared" si="5"/>
        <v>132</v>
      </c>
    </row>
    <row r="15" spans="1:12" x14ac:dyDescent="0.2">
      <c r="A15" s="52" t="s">
        <v>137</v>
      </c>
      <c r="B15" s="49">
        <v>64</v>
      </c>
      <c r="C15" s="49">
        <f>B15+C18</f>
        <v>64</v>
      </c>
      <c r="D15" s="49">
        <f t="shared" ref="D15:K15" si="6">C15+D18</f>
        <v>64</v>
      </c>
      <c r="E15" s="49">
        <f t="shared" si="6"/>
        <v>64</v>
      </c>
      <c r="F15" s="49">
        <f t="shared" si="6"/>
        <v>64</v>
      </c>
      <c r="G15" s="49">
        <f t="shared" si="6"/>
        <v>64</v>
      </c>
      <c r="H15" s="49">
        <f t="shared" si="6"/>
        <v>64</v>
      </c>
      <c r="I15" s="49">
        <f t="shared" si="6"/>
        <v>64</v>
      </c>
      <c r="J15" s="49">
        <f t="shared" si="6"/>
        <v>64</v>
      </c>
      <c r="K15" s="53">
        <f t="shared" si="6"/>
        <v>64</v>
      </c>
    </row>
    <row r="16" spans="1:12" x14ac:dyDescent="0.2">
      <c r="A16" s="52" t="s">
        <v>138</v>
      </c>
      <c r="B16" s="49"/>
      <c r="C16" s="49">
        <f>C14-C8</f>
        <v>0</v>
      </c>
      <c r="D16" s="49">
        <f>D14-D8</f>
        <v>0</v>
      </c>
      <c r="E16" s="49">
        <f t="shared" ref="E16:K16" si="7">E14-E8</f>
        <v>0</v>
      </c>
      <c r="F16" s="49">
        <f t="shared" si="7"/>
        <v>0</v>
      </c>
      <c r="G16" s="49">
        <f t="shared" si="7"/>
        <v>0</v>
      </c>
      <c r="H16" s="49">
        <f t="shared" si="7"/>
        <v>0</v>
      </c>
      <c r="I16" s="49">
        <f t="shared" si="7"/>
        <v>0</v>
      </c>
      <c r="J16" s="49">
        <f t="shared" si="7"/>
        <v>0</v>
      </c>
      <c r="K16" s="53">
        <f t="shared" si="7"/>
        <v>0</v>
      </c>
    </row>
    <row r="17" spans="1:11" x14ac:dyDescent="0.2">
      <c r="A17" s="52" t="s">
        <v>139</v>
      </c>
      <c r="B17" s="49"/>
      <c r="C17" s="49">
        <f>C9-C12</f>
        <v>64</v>
      </c>
      <c r="D17" s="49">
        <f t="shared" ref="D17:G17" si="8">D9-D12</f>
        <v>0</v>
      </c>
      <c r="E17" s="49">
        <f t="shared" si="8"/>
        <v>0</v>
      </c>
      <c r="F17" s="49">
        <f t="shared" si="8"/>
        <v>0</v>
      </c>
      <c r="G17" s="49">
        <f t="shared" si="8"/>
        <v>64</v>
      </c>
      <c r="H17" s="49">
        <v>0</v>
      </c>
      <c r="I17" s="49">
        <v>0</v>
      </c>
      <c r="J17" s="49">
        <v>0</v>
      </c>
      <c r="K17" s="53">
        <f t="shared" ref="K17" si="9">K9-K12</f>
        <v>64</v>
      </c>
    </row>
    <row r="18" spans="1:11" x14ac:dyDescent="0.2">
      <c r="A18" s="52" t="s">
        <v>140</v>
      </c>
      <c r="B18" s="49"/>
      <c r="C18" s="49">
        <f>C10</f>
        <v>0</v>
      </c>
      <c r="D18" s="49">
        <f t="shared" ref="D18:K18" si="10">D10</f>
        <v>0</v>
      </c>
      <c r="E18" s="49">
        <f t="shared" si="10"/>
        <v>0</v>
      </c>
      <c r="F18" s="49">
        <f t="shared" si="10"/>
        <v>0</v>
      </c>
      <c r="G18" s="49">
        <f t="shared" si="10"/>
        <v>0</v>
      </c>
      <c r="H18" s="49">
        <f t="shared" si="10"/>
        <v>0</v>
      </c>
      <c r="I18" s="49">
        <f t="shared" si="10"/>
        <v>0</v>
      </c>
      <c r="J18" s="49">
        <f t="shared" si="10"/>
        <v>0</v>
      </c>
      <c r="K18" s="53">
        <f t="shared" si="10"/>
        <v>0</v>
      </c>
    </row>
    <row r="19" spans="1:11" x14ac:dyDescent="0.2">
      <c r="A19" s="55" t="s">
        <v>141</v>
      </c>
      <c r="B19" s="56"/>
      <c r="C19" s="56">
        <f>C9-C12-C13</f>
        <v>0</v>
      </c>
      <c r="D19" s="56">
        <f t="shared" ref="D19:K19" si="11">D9-D12-D13</f>
        <v>0</v>
      </c>
      <c r="E19" s="56">
        <f t="shared" si="11"/>
        <v>0</v>
      </c>
      <c r="F19" s="56">
        <f t="shared" si="11"/>
        <v>0</v>
      </c>
      <c r="G19" s="56">
        <f t="shared" si="11"/>
        <v>0</v>
      </c>
      <c r="H19" s="56">
        <f t="shared" si="11"/>
        <v>0</v>
      </c>
      <c r="I19" s="56">
        <f t="shared" si="11"/>
        <v>0</v>
      </c>
      <c r="J19" s="56">
        <f t="shared" si="11"/>
        <v>0</v>
      </c>
      <c r="K19" s="57">
        <f t="shared" si="11"/>
        <v>0</v>
      </c>
    </row>
    <row r="20" spans="1:11" x14ac:dyDescent="0.2">
      <c r="A20" s="58" t="s">
        <v>142</v>
      </c>
      <c r="B20" s="59"/>
      <c r="C20" s="59"/>
      <c r="D20" s="59"/>
      <c r="E20" s="59"/>
      <c r="F20" s="59"/>
      <c r="G20" s="59"/>
      <c r="H20" s="59"/>
      <c r="I20" s="59"/>
      <c r="J20" s="59"/>
      <c r="K20" s="60"/>
    </row>
    <row r="21" spans="1:11" x14ac:dyDescent="0.2">
      <c r="A21" s="50" t="s">
        <v>143</v>
      </c>
      <c r="B21" s="41" t="s">
        <v>122</v>
      </c>
      <c r="C21" s="41" t="s">
        <v>82</v>
      </c>
      <c r="D21" s="41" t="s">
        <v>83</v>
      </c>
      <c r="E21" s="41" t="s">
        <v>84</v>
      </c>
      <c r="F21" s="41" t="s">
        <v>85</v>
      </c>
      <c r="G21" s="41" t="s">
        <v>112</v>
      </c>
      <c r="H21" s="41" t="s">
        <v>123</v>
      </c>
      <c r="I21" s="41" t="s">
        <v>124</v>
      </c>
      <c r="J21" s="41" t="s">
        <v>125</v>
      </c>
      <c r="K21" s="51" t="s">
        <v>126</v>
      </c>
    </row>
    <row r="22" spans="1:11" x14ac:dyDescent="0.2">
      <c r="A22" s="52" t="s">
        <v>144</v>
      </c>
      <c r="B22" s="61">
        <v>0</v>
      </c>
      <c r="C22" s="61">
        <f>400*($B$15)*5/1000</f>
        <v>128</v>
      </c>
      <c r="D22" s="61">
        <v>0</v>
      </c>
      <c r="E22" s="61">
        <v>0</v>
      </c>
      <c r="F22" s="61">
        <v>0</v>
      </c>
      <c r="G22" s="61">
        <f>400*(G$15)*5/1000</f>
        <v>128</v>
      </c>
      <c r="H22" s="61">
        <v>0</v>
      </c>
      <c r="I22" s="61">
        <v>0</v>
      </c>
      <c r="J22" s="61">
        <v>0</v>
      </c>
      <c r="K22" s="62">
        <f>400*(K$15)*5/1000</f>
        <v>128</v>
      </c>
    </row>
    <row r="23" spans="1:11" x14ac:dyDescent="0.2">
      <c r="A23" s="52" t="s">
        <v>145</v>
      </c>
      <c r="B23" s="61">
        <v>0</v>
      </c>
      <c r="C23" s="61">
        <v>0</v>
      </c>
      <c r="D23" s="61">
        <f>405*($B$15)*5/1000</f>
        <v>129.6</v>
      </c>
      <c r="E23" s="61">
        <v>0</v>
      </c>
      <c r="F23" s="61">
        <v>0</v>
      </c>
      <c r="G23" s="61">
        <v>0</v>
      </c>
      <c r="H23" s="61">
        <f>405*($B$15)*5/1000</f>
        <v>129.6</v>
      </c>
      <c r="I23" s="61">
        <v>0</v>
      </c>
      <c r="J23" s="61">
        <v>0</v>
      </c>
      <c r="K23" s="62">
        <v>0</v>
      </c>
    </row>
    <row r="24" spans="1:11" x14ac:dyDescent="0.2">
      <c r="A24" s="52" t="s">
        <v>146</v>
      </c>
      <c r="B24" s="61">
        <v>0</v>
      </c>
      <c r="C24" s="61">
        <v>0</v>
      </c>
      <c r="D24" s="61">
        <v>0</v>
      </c>
      <c r="E24" s="61">
        <f>415*($B$15)*5/1000</f>
        <v>132.80000000000001</v>
      </c>
      <c r="F24" s="61">
        <v>0</v>
      </c>
      <c r="G24" s="61">
        <v>0</v>
      </c>
      <c r="H24" s="61">
        <v>0</v>
      </c>
      <c r="I24" s="61">
        <f>415*($B$15)*5/1000</f>
        <v>132.80000000000001</v>
      </c>
      <c r="J24" s="61">
        <v>0</v>
      </c>
      <c r="K24" s="62">
        <v>0</v>
      </c>
    </row>
    <row r="25" spans="1:11" x14ac:dyDescent="0.2">
      <c r="A25" s="52" t="s">
        <v>147</v>
      </c>
      <c r="B25" s="61">
        <f>425*(B$15)*5/1000</f>
        <v>136</v>
      </c>
      <c r="C25" s="61">
        <v>0</v>
      </c>
      <c r="D25" s="61">
        <v>0</v>
      </c>
      <c r="E25" s="61">
        <v>0</v>
      </c>
      <c r="F25" s="61">
        <f>425*($B$15)*5/1000</f>
        <v>136</v>
      </c>
      <c r="G25" s="61">
        <v>0</v>
      </c>
      <c r="H25" s="61">
        <v>0</v>
      </c>
      <c r="I25" s="61">
        <v>0</v>
      </c>
      <c r="J25" s="61">
        <f>425*($B$15)*5/1000</f>
        <v>136</v>
      </c>
      <c r="K25" s="62">
        <v>0</v>
      </c>
    </row>
    <row r="26" spans="1:11" x14ac:dyDescent="0.2">
      <c r="A26" s="52" t="s">
        <v>148</v>
      </c>
      <c r="B26" s="61">
        <v>0</v>
      </c>
      <c r="C26" s="61">
        <f>($C$9-$C$12)*50*5/1000</f>
        <v>16</v>
      </c>
      <c r="D26" s="61">
        <f t="shared" ref="D26" si="12">(D9-D12)*50*5/1000</f>
        <v>0</v>
      </c>
      <c r="E26" s="61">
        <v>0</v>
      </c>
      <c r="F26" s="61">
        <v>0</v>
      </c>
      <c r="G26" s="61">
        <f>(G9-G12)*50*5/1000</f>
        <v>16</v>
      </c>
      <c r="H26" s="61">
        <f t="shared" ref="H26" si="13">(H9-H12)*50*5/1000</f>
        <v>0</v>
      </c>
      <c r="I26" s="61">
        <v>0</v>
      </c>
      <c r="J26" s="61">
        <v>0</v>
      </c>
      <c r="K26" s="62">
        <f>(K9-K12)*50*5/1000</f>
        <v>16</v>
      </c>
    </row>
    <row r="27" spans="1:11" x14ac:dyDescent="0.2">
      <c r="A27" s="52" t="s">
        <v>149</v>
      </c>
      <c r="B27" s="61">
        <v>0</v>
      </c>
      <c r="C27" s="61">
        <v>0</v>
      </c>
      <c r="D27" s="61">
        <f>($C$9-$C$12)*90*5/1000</f>
        <v>28.8</v>
      </c>
      <c r="E27" s="61">
        <v>0</v>
      </c>
      <c r="F27" s="61">
        <v>0</v>
      </c>
      <c r="G27" s="61">
        <v>0</v>
      </c>
      <c r="H27" s="61">
        <f>($C$9-$C$12)*90*5/1000</f>
        <v>28.8</v>
      </c>
      <c r="I27" s="61">
        <v>0</v>
      </c>
      <c r="J27" s="61">
        <v>0</v>
      </c>
      <c r="K27" s="62">
        <v>0</v>
      </c>
    </row>
    <row r="28" spans="1:11" x14ac:dyDescent="0.2">
      <c r="A28" s="52" t="s">
        <v>150</v>
      </c>
      <c r="B28" s="61">
        <v>0</v>
      </c>
      <c r="C28" s="61">
        <v>0</v>
      </c>
      <c r="D28" s="61">
        <v>0</v>
      </c>
      <c r="E28" s="61">
        <f>($C$9-$C$12)*130*5/1000</f>
        <v>41.6</v>
      </c>
      <c r="F28" s="61">
        <v>0</v>
      </c>
      <c r="G28" s="61">
        <v>0</v>
      </c>
      <c r="H28" s="61">
        <v>0</v>
      </c>
      <c r="I28" s="61">
        <f>($C$9-$C$12)*130*5/1000</f>
        <v>41.6</v>
      </c>
      <c r="J28" s="61">
        <v>0</v>
      </c>
      <c r="K28" s="62">
        <v>0</v>
      </c>
    </row>
    <row r="29" spans="1:11" x14ac:dyDescent="0.2">
      <c r="A29" s="52" t="s">
        <v>151</v>
      </c>
      <c r="B29" s="61">
        <f>64*170*5/1000</f>
        <v>54.4</v>
      </c>
      <c r="C29" s="61">
        <v>0</v>
      </c>
      <c r="D29" s="61">
        <v>0</v>
      </c>
      <c r="E29" s="61">
        <v>0</v>
      </c>
      <c r="F29" s="61">
        <f>(C9-C12)*170*5/1000</f>
        <v>54.4</v>
      </c>
      <c r="G29" s="61">
        <v>0</v>
      </c>
      <c r="H29" s="61">
        <v>0</v>
      </c>
      <c r="I29" s="61">
        <v>0</v>
      </c>
      <c r="J29" s="61">
        <f>(G9-G12)*170*5/1000</f>
        <v>54.4</v>
      </c>
      <c r="K29" s="62">
        <v>0</v>
      </c>
    </row>
    <row r="30" spans="1:11" x14ac:dyDescent="0.2">
      <c r="A30" s="52" t="s">
        <v>152</v>
      </c>
      <c r="B30" s="61">
        <f t="shared" ref="B30:K30" si="14">SUM(B22:B29)</f>
        <v>190.4</v>
      </c>
      <c r="C30" s="61">
        <f t="shared" si="14"/>
        <v>144</v>
      </c>
      <c r="D30" s="61">
        <f t="shared" si="14"/>
        <v>158.4</v>
      </c>
      <c r="E30" s="61">
        <f t="shared" si="14"/>
        <v>174.4</v>
      </c>
      <c r="F30" s="61">
        <f t="shared" si="14"/>
        <v>190.4</v>
      </c>
      <c r="G30" s="61">
        <f t="shared" si="14"/>
        <v>144</v>
      </c>
      <c r="H30" s="61">
        <f t="shared" si="14"/>
        <v>158.4</v>
      </c>
      <c r="I30" s="61">
        <f t="shared" si="14"/>
        <v>174.4</v>
      </c>
      <c r="J30" s="61">
        <f t="shared" si="14"/>
        <v>190.4</v>
      </c>
      <c r="K30" s="62">
        <f t="shared" si="14"/>
        <v>144</v>
      </c>
    </row>
    <row r="31" spans="1:11" x14ac:dyDescent="0.2">
      <c r="A31" s="52" t="s">
        <v>153</v>
      </c>
      <c r="B31" s="61"/>
      <c r="C31" s="61"/>
      <c r="D31" s="61"/>
      <c r="E31" s="61"/>
      <c r="F31" s="61"/>
      <c r="G31" s="61"/>
      <c r="H31" s="61"/>
      <c r="I31" s="61"/>
      <c r="J31" s="61"/>
      <c r="K31" s="62"/>
    </row>
    <row r="32" spans="1:11" x14ac:dyDescent="0.2">
      <c r="A32" s="52" t="s">
        <v>154</v>
      </c>
      <c r="B32" s="61"/>
      <c r="C32" s="61">
        <f t="shared" ref="C32:K32" si="15">SUM(C22:C25)-SUM(B22:B25)</f>
        <v>-8</v>
      </c>
      <c r="D32" s="61">
        <f t="shared" si="15"/>
        <v>1.5999999999999943</v>
      </c>
      <c r="E32" s="61">
        <f t="shared" si="15"/>
        <v>3.2000000000000171</v>
      </c>
      <c r="F32" s="61">
        <f t="shared" si="15"/>
        <v>3.1999999999999886</v>
      </c>
      <c r="G32" s="61">
        <f t="shared" si="15"/>
        <v>-8</v>
      </c>
      <c r="H32" s="61">
        <f t="shared" si="15"/>
        <v>1.5999999999999943</v>
      </c>
      <c r="I32" s="61">
        <f t="shared" si="15"/>
        <v>3.2000000000000171</v>
      </c>
      <c r="J32" s="61">
        <f t="shared" si="15"/>
        <v>3.1999999999999886</v>
      </c>
      <c r="K32" s="62">
        <f t="shared" si="15"/>
        <v>-8</v>
      </c>
    </row>
    <row r="33" spans="1:11" x14ac:dyDescent="0.2">
      <c r="A33" s="52" t="s">
        <v>155</v>
      </c>
      <c r="B33" s="61"/>
      <c r="C33" s="61">
        <f>C30-B30-C32</f>
        <v>-38.400000000000006</v>
      </c>
      <c r="D33" s="61">
        <f>D30-C30-D32</f>
        <v>12.800000000000011</v>
      </c>
      <c r="E33" s="61">
        <f t="shared" ref="E33:F33" si="16">E30-D30-E32</f>
        <v>12.799999999999983</v>
      </c>
      <c r="F33" s="61">
        <f t="shared" si="16"/>
        <v>12.800000000000011</v>
      </c>
      <c r="G33" s="61">
        <f>G30-F30-G32</f>
        <v>-38.400000000000006</v>
      </c>
      <c r="H33" s="61">
        <f>H30-G30-H32</f>
        <v>12.800000000000011</v>
      </c>
      <c r="I33" s="61">
        <f t="shared" ref="I33:J33" si="17">I30-H30-I32</f>
        <v>12.799999999999983</v>
      </c>
      <c r="J33" s="61">
        <f t="shared" si="17"/>
        <v>12.800000000000011</v>
      </c>
      <c r="K33" s="62">
        <f>K30-J30-K32</f>
        <v>-38.400000000000006</v>
      </c>
    </row>
    <row r="34" spans="1:11" x14ac:dyDescent="0.2">
      <c r="A34" s="52" t="s">
        <v>156</v>
      </c>
      <c r="B34" s="61"/>
      <c r="C34" s="61"/>
      <c r="D34" s="61"/>
      <c r="E34" s="61"/>
      <c r="F34" s="61"/>
      <c r="G34" s="61"/>
      <c r="H34" s="61"/>
      <c r="I34" s="61"/>
      <c r="J34" s="61"/>
      <c r="K34" s="62"/>
    </row>
    <row r="35" spans="1:11" x14ac:dyDescent="0.2">
      <c r="A35" s="52" t="s">
        <v>157</v>
      </c>
      <c r="B35" s="61"/>
      <c r="C35" s="61">
        <f>SUM(C22:C25)-SUM(B22:B25)</f>
        <v>-8</v>
      </c>
      <c r="D35" s="61">
        <f>SUM(D22:D25)-SUM(C22:C25)</f>
        <v>1.5999999999999943</v>
      </c>
      <c r="E35" s="61">
        <f>SUM(E22:E25)-SUM(D22:D25)</f>
        <v>3.2000000000000171</v>
      </c>
      <c r="F35" s="61">
        <f t="shared" ref="F35:G35" si="18">SUM(F22:F25)-SUM(E22:E25)</f>
        <v>3.1999999999999886</v>
      </c>
      <c r="G35" s="61">
        <f t="shared" si="18"/>
        <v>-8</v>
      </c>
      <c r="H35" s="61">
        <f>SUM(H22:H25)-SUM(G22:G25)</f>
        <v>1.5999999999999943</v>
      </c>
      <c r="I35" s="61">
        <f>SUM(I22:I25)-SUM(H22:H25)</f>
        <v>3.2000000000000171</v>
      </c>
      <c r="J35" s="61">
        <f t="shared" ref="J35" si="19">SUM(J22:J25)-SUM(I22:I25)</f>
        <v>3.1999999999999886</v>
      </c>
      <c r="K35" s="62">
        <f t="shared" ref="K35" si="20">SUM(K22:K25)-SUM(J22:J25)</f>
        <v>-8</v>
      </c>
    </row>
    <row r="36" spans="1:11" x14ac:dyDescent="0.2">
      <c r="A36" s="52" t="s">
        <v>158</v>
      </c>
      <c r="B36" s="61"/>
      <c r="C36" s="61">
        <f>(SUM(C26:C29)-SUM(B26:B29))</f>
        <v>-38.4</v>
      </c>
      <c r="D36" s="61">
        <f>(SUM(D26:D29)-SUM(C26:C29))</f>
        <v>12.8</v>
      </c>
      <c r="E36" s="61">
        <f t="shared" ref="E36:G36" si="21">(SUM(E26:E29)-SUM(D26:D29))</f>
        <v>12.8</v>
      </c>
      <c r="F36" s="61">
        <f t="shared" si="21"/>
        <v>12.799999999999997</v>
      </c>
      <c r="G36" s="61">
        <f t="shared" si="21"/>
        <v>-38.4</v>
      </c>
      <c r="H36" s="61">
        <f>(SUM(H26:H29)-SUM(G26:G29))</f>
        <v>12.8</v>
      </c>
      <c r="I36" s="61">
        <f t="shared" ref="I36" si="22">(SUM(I26:I29)-SUM(H26:H29))</f>
        <v>12.8</v>
      </c>
      <c r="J36" s="61">
        <f t="shared" ref="J36" si="23">(SUM(J26:J29)-SUM(I26:I29))</f>
        <v>12.799999999999997</v>
      </c>
      <c r="K36" s="62">
        <f t="shared" ref="K36" si="24">(SUM(K26:K29)-SUM(J26:J29))</f>
        <v>-38.4</v>
      </c>
    </row>
    <row r="37" spans="1:11" x14ac:dyDescent="0.2">
      <c r="A37" s="52" t="s">
        <v>159</v>
      </c>
      <c r="B37" s="61"/>
      <c r="C37" s="61">
        <f>64*190*5/1000</f>
        <v>60.8</v>
      </c>
      <c r="D37" s="61">
        <v>0</v>
      </c>
      <c r="E37" s="61">
        <v>0</v>
      </c>
      <c r="F37" s="61">
        <v>0</v>
      </c>
      <c r="G37" s="61">
        <f>64*190*5/1000</f>
        <v>60.8</v>
      </c>
      <c r="H37" s="61">
        <v>0</v>
      </c>
      <c r="I37" s="61">
        <v>0</v>
      </c>
      <c r="J37" s="61">
        <v>0</v>
      </c>
      <c r="K37" s="62">
        <f>64*190*5/1000</f>
        <v>60.8</v>
      </c>
    </row>
    <row r="38" spans="1:11" x14ac:dyDescent="0.2">
      <c r="A38" s="52" t="s">
        <v>160</v>
      </c>
      <c r="B38" s="63"/>
      <c r="C38" s="63">
        <f>SUM(C35:C37)</f>
        <v>14.399999999999999</v>
      </c>
      <c r="D38" s="63">
        <f t="shared" ref="D38:I38" si="25">SUM(D35:D37)</f>
        <v>14.399999999999995</v>
      </c>
      <c r="E38" s="63">
        <f t="shared" si="25"/>
        <v>16.000000000000018</v>
      </c>
      <c r="F38" s="63">
        <f>SUM(F35:F37)</f>
        <v>15.999999999999986</v>
      </c>
      <c r="G38" s="63">
        <f t="shared" si="25"/>
        <v>14.399999999999999</v>
      </c>
      <c r="H38" s="63">
        <f t="shared" si="25"/>
        <v>14.399999999999995</v>
      </c>
      <c r="I38" s="63">
        <f t="shared" si="25"/>
        <v>16.000000000000018</v>
      </c>
      <c r="J38" s="63">
        <f>SUM(J35:J37)</f>
        <v>15.999999999999986</v>
      </c>
      <c r="K38" s="64">
        <f t="shared" ref="K38" si="26">SUM(K35:K37)</f>
        <v>14.399999999999999</v>
      </c>
    </row>
    <row r="39" spans="1:11" x14ac:dyDescent="0.2">
      <c r="A39" s="55" t="s">
        <v>161</v>
      </c>
      <c r="B39" s="65"/>
      <c r="C39" s="66">
        <f>C38-C37</f>
        <v>-46.4</v>
      </c>
      <c r="D39" s="66">
        <f t="shared" ref="D39:K39" si="27">D38-D37</f>
        <v>14.399999999999995</v>
      </c>
      <c r="E39" s="66">
        <f t="shared" si="27"/>
        <v>16.000000000000018</v>
      </c>
      <c r="F39" s="66">
        <f t="shared" si="27"/>
        <v>15.999999999999986</v>
      </c>
      <c r="G39" s="66">
        <f t="shared" si="27"/>
        <v>-46.4</v>
      </c>
      <c r="H39" s="66">
        <f t="shared" si="27"/>
        <v>14.399999999999995</v>
      </c>
      <c r="I39" s="66">
        <f t="shared" si="27"/>
        <v>16.000000000000018</v>
      </c>
      <c r="J39" s="66">
        <f t="shared" si="27"/>
        <v>15.999999999999986</v>
      </c>
      <c r="K39" s="67">
        <f t="shared" si="27"/>
        <v>-46.4</v>
      </c>
    </row>
    <row r="40" spans="1:11" x14ac:dyDescent="0.2">
      <c r="A40" s="50" t="s">
        <v>162</v>
      </c>
      <c r="B40" s="41"/>
      <c r="C40" s="41"/>
      <c r="D40" s="41"/>
      <c r="E40" s="41"/>
      <c r="F40" s="41"/>
      <c r="G40" s="41"/>
      <c r="H40" s="41"/>
      <c r="I40" s="41"/>
      <c r="J40" s="41"/>
      <c r="K40" s="51"/>
    </row>
    <row r="41" spans="1:11" x14ac:dyDescent="0.2">
      <c r="A41" s="50" t="s">
        <v>163</v>
      </c>
      <c r="B41" s="41" t="s">
        <v>122</v>
      </c>
      <c r="C41" s="41" t="s">
        <v>82</v>
      </c>
      <c r="D41" s="41" t="s">
        <v>83</v>
      </c>
      <c r="E41" s="41" t="s">
        <v>84</v>
      </c>
      <c r="F41" s="41" t="s">
        <v>85</v>
      </c>
      <c r="G41" s="41" t="s">
        <v>112</v>
      </c>
      <c r="H41" s="41" t="s">
        <v>123</v>
      </c>
      <c r="I41" s="41" t="s">
        <v>124</v>
      </c>
      <c r="J41" s="41" t="s">
        <v>125</v>
      </c>
      <c r="K41" s="51" t="s">
        <v>126</v>
      </c>
    </row>
    <row r="42" spans="1:11" x14ac:dyDescent="0.2">
      <c r="A42" s="68" t="s">
        <v>164</v>
      </c>
      <c r="B42" s="59"/>
      <c r="C42" s="59"/>
      <c r="D42" s="59"/>
      <c r="E42" s="59"/>
      <c r="F42" s="59"/>
      <c r="G42" s="59"/>
      <c r="H42" s="59"/>
      <c r="I42" s="59"/>
      <c r="J42" s="59"/>
      <c r="K42" s="60"/>
    </row>
    <row r="43" spans="1:11" x14ac:dyDescent="0.2">
      <c r="A43" s="52" t="s">
        <v>165</v>
      </c>
      <c r="B43" s="61">
        <f t="shared" ref="B43:B50" si="28">B22/100*100</f>
        <v>0</v>
      </c>
      <c r="C43" s="61">
        <f>C22/100*C$5</f>
        <v>130.56</v>
      </c>
      <c r="D43" s="61">
        <f>+C43*D$5/C$5</f>
        <v>133.12</v>
      </c>
      <c r="E43" s="61">
        <f>E22/100*100</f>
        <v>0</v>
      </c>
      <c r="F43" s="61">
        <f>+E43*F5/E5</f>
        <v>0</v>
      </c>
      <c r="G43" s="61">
        <f>G22/100*G$5</f>
        <v>140.80000000000001</v>
      </c>
      <c r="H43" s="61">
        <f>+G43*H5/G5</f>
        <v>143.36000000000001</v>
      </c>
      <c r="I43" s="61">
        <f>I22/100*100</f>
        <v>0</v>
      </c>
      <c r="J43" s="61">
        <f>+I43*J5/I5</f>
        <v>0</v>
      </c>
      <c r="K43" s="62">
        <f>K22/100*K$5</f>
        <v>151.04</v>
      </c>
    </row>
    <row r="44" spans="1:11" x14ac:dyDescent="0.2">
      <c r="A44" s="52" t="s">
        <v>166</v>
      </c>
      <c r="B44" s="61">
        <f t="shared" si="28"/>
        <v>0</v>
      </c>
      <c r="C44" s="61">
        <f>C23/100*C$5</f>
        <v>0</v>
      </c>
      <c r="D44" s="61">
        <f>D23/100*D$5</f>
        <v>134.78399999999999</v>
      </c>
      <c r="E44" s="61">
        <f>+D44*E$5/D$5</f>
        <v>137.376</v>
      </c>
      <c r="F44" s="61">
        <f>F23/100*100</f>
        <v>0</v>
      </c>
      <c r="G44" s="61">
        <f>G23/100*G$5</f>
        <v>0</v>
      </c>
      <c r="H44" s="61">
        <f>H23/100*H$5</f>
        <v>145.15200000000002</v>
      </c>
      <c r="I44" s="61">
        <f>+H44*I$5/H$5</f>
        <v>147.744</v>
      </c>
      <c r="J44" s="61">
        <f>J23/100*100</f>
        <v>0</v>
      </c>
      <c r="K44" s="62">
        <f>K23/100*100</f>
        <v>0</v>
      </c>
    </row>
    <row r="45" spans="1:11" x14ac:dyDescent="0.2">
      <c r="A45" s="52" t="s">
        <v>167</v>
      </c>
      <c r="B45" s="61">
        <f t="shared" si="28"/>
        <v>0</v>
      </c>
      <c r="C45" s="61">
        <f>C24/100*C$5</f>
        <v>0</v>
      </c>
      <c r="D45" s="61">
        <f>D24/100*D$5</f>
        <v>0</v>
      </c>
      <c r="E45" s="61">
        <f>E24/100*E$5</f>
        <v>140.768</v>
      </c>
      <c r="F45" s="61">
        <f>+E45*F$5/E$5</f>
        <v>143.42400000000001</v>
      </c>
      <c r="G45" s="61">
        <f>G24/100*G$5</f>
        <v>0</v>
      </c>
      <c r="H45" s="61">
        <f>+G45*H$5/G$5</f>
        <v>0</v>
      </c>
      <c r="I45" s="61">
        <f>I24/100*I$5</f>
        <v>151.392</v>
      </c>
      <c r="J45" s="61">
        <f>+I45*J$5/I$5</f>
        <v>154.04799999999997</v>
      </c>
      <c r="K45" s="62">
        <f>K24/100*100</f>
        <v>0</v>
      </c>
    </row>
    <row r="46" spans="1:11" x14ac:dyDescent="0.2">
      <c r="A46" s="52" t="s">
        <v>168</v>
      </c>
      <c r="B46" s="61">
        <f t="shared" si="28"/>
        <v>136</v>
      </c>
      <c r="C46" s="61">
        <f>+B46*C$5/B$5</f>
        <v>138.72</v>
      </c>
      <c r="D46" s="61">
        <f>D25/100*D$5</f>
        <v>0</v>
      </c>
      <c r="E46" s="61">
        <f>E25/100*E$5</f>
        <v>0</v>
      </c>
      <c r="F46" s="61">
        <f>F25/100*F$5</f>
        <v>146.88000000000002</v>
      </c>
      <c r="G46" s="61">
        <f>+F46*G$5/F$5</f>
        <v>149.60000000000002</v>
      </c>
      <c r="H46" s="61">
        <f>H25/100*100</f>
        <v>0</v>
      </c>
      <c r="I46" s="61">
        <f>+H46*I$5/H$5</f>
        <v>0</v>
      </c>
      <c r="J46" s="61">
        <f>J25/100*J$5</f>
        <v>157.76000000000002</v>
      </c>
      <c r="K46" s="62">
        <f>+J46*K$5/J$5</f>
        <v>160.48000000000005</v>
      </c>
    </row>
    <row r="47" spans="1:11" x14ac:dyDescent="0.2">
      <c r="A47" s="52" t="s">
        <v>169</v>
      </c>
      <c r="B47" s="61">
        <f t="shared" si="28"/>
        <v>0</v>
      </c>
      <c r="C47" s="61">
        <f>C26/100*C$5</f>
        <v>16.32</v>
      </c>
      <c r="D47" s="61">
        <f>+C47*D$5/C$5</f>
        <v>16.64</v>
      </c>
      <c r="E47" s="61">
        <f>E26/100*E$5</f>
        <v>0</v>
      </c>
      <c r="F47" s="61">
        <f>+E47*F$5/E$5</f>
        <v>0</v>
      </c>
      <c r="G47" s="61">
        <f>G26/100*G$5</f>
        <v>17.600000000000001</v>
      </c>
      <c r="H47" s="61">
        <f>+G47*H$5/G$5</f>
        <v>17.920000000000002</v>
      </c>
      <c r="I47" s="61">
        <f>I26/100*I$5</f>
        <v>0</v>
      </c>
      <c r="J47" s="61">
        <f>+I47*J$5/I$5</f>
        <v>0</v>
      </c>
      <c r="K47" s="62">
        <f>K26/100*K$5</f>
        <v>18.88</v>
      </c>
    </row>
    <row r="48" spans="1:11" x14ac:dyDescent="0.2">
      <c r="A48" s="52" t="s">
        <v>170</v>
      </c>
      <c r="B48" s="61">
        <f t="shared" si="28"/>
        <v>0</v>
      </c>
      <c r="C48" s="61">
        <f>C27/100*C$5</f>
        <v>0</v>
      </c>
      <c r="D48" s="61">
        <f>D27/100*D$5</f>
        <v>29.952000000000005</v>
      </c>
      <c r="E48" s="61">
        <f>+D48*E$5/D$5</f>
        <v>30.528000000000006</v>
      </c>
      <c r="F48" s="61">
        <f>F27/100*F$5</f>
        <v>0</v>
      </c>
      <c r="G48" s="61">
        <f>G27/100*G$5</f>
        <v>0</v>
      </c>
      <c r="H48" s="61">
        <f>H27/100*H$5</f>
        <v>32.256</v>
      </c>
      <c r="I48" s="61">
        <f>+H48*I$5/H$5</f>
        <v>32.832000000000001</v>
      </c>
      <c r="J48" s="61">
        <f>J27/100*J$5</f>
        <v>0</v>
      </c>
      <c r="K48" s="62">
        <f>K27/100*K$5</f>
        <v>0</v>
      </c>
    </row>
    <row r="49" spans="1:11" x14ac:dyDescent="0.2">
      <c r="A49" s="52" t="s">
        <v>171</v>
      </c>
      <c r="B49" s="61">
        <f t="shared" si="28"/>
        <v>0</v>
      </c>
      <c r="C49" s="61">
        <f>C28/100*C$5</f>
        <v>0</v>
      </c>
      <c r="D49" s="61">
        <f>D28/100*D$5</f>
        <v>0</v>
      </c>
      <c r="E49" s="61">
        <f>E28/100*E$5</f>
        <v>44.096000000000004</v>
      </c>
      <c r="F49" s="61">
        <f>+E49*F$5/E$5</f>
        <v>44.928000000000004</v>
      </c>
      <c r="G49" s="61">
        <f>G28/100*G$5</f>
        <v>0</v>
      </c>
      <c r="H49" s="61">
        <f>H28/100*H$5</f>
        <v>0</v>
      </c>
      <c r="I49" s="61">
        <f>I28/100*I$5</f>
        <v>47.424000000000007</v>
      </c>
      <c r="J49" s="61">
        <f>+I49*J$5/I$5</f>
        <v>48.256000000000007</v>
      </c>
      <c r="K49" s="62">
        <f>K28/100*K$5</f>
        <v>0</v>
      </c>
    </row>
    <row r="50" spans="1:11" x14ac:dyDescent="0.2">
      <c r="A50" s="52" t="s">
        <v>172</v>
      </c>
      <c r="B50" s="61">
        <f t="shared" si="28"/>
        <v>54.400000000000006</v>
      </c>
      <c r="C50" s="61">
        <f>+B50*C$5/B$5</f>
        <v>55.488</v>
      </c>
      <c r="D50" s="61">
        <f>D29/100*D$5</f>
        <v>0</v>
      </c>
      <c r="E50" s="61">
        <f>E29/100*E$5</f>
        <v>0</v>
      </c>
      <c r="F50" s="61">
        <f>F29/100*F$5</f>
        <v>58.752000000000002</v>
      </c>
      <c r="G50" s="61">
        <f>+F50*G$5/F$5</f>
        <v>59.84</v>
      </c>
      <c r="H50" s="61">
        <f>H29/100*H$5</f>
        <v>0</v>
      </c>
      <c r="I50" s="61">
        <f>I29/100*I$5</f>
        <v>0</v>
      </c>
      <c r="J50" s="61">
        <f>J29/100*J$5</f>
        <v>63.104000000000006</v>
      </c>
      <c r="K50" s="62">
        <f>+J50*K$5/J$5</f>
        <v>64.192000000000007</v>
      </c>
    </row>
    <row r="51" spans="1:11" x14ac:dyDescent="0.2">
      <c r="A51" s="52"/>
      <c r="B51" s="61"/>
      <c r="C51" s="61"/>
      <c r="D51" s="61"/>
      <c r="E51" s="61"/>
      <c r="F51" s="61"/>
      <c r="G51" s="61"/>
      <c r="H51" s="61"/>
      <c r="I51" s="61"/>
      <c r="J51" s="61"/>
      <c r="K51" s="62"/>
    </row>
    <row r="52" spans="1:11" ht="21.75" customHeight="1" x14ac:dyDescent="0.2">
      <c r="A52" s="157" t="s">
        <v>173</v>
      </c>
      <c r="B52" s="158"/>
      <c r="C52" s="158"/>
      <c r="D52" s="158"/>
      <c r="E52" s="158"/>
      <c r="F52" s="158"/>
      <c r="G52" s="158"/>
      <c r="H52" s="158"/>
      <c r="I52" s="158"/>
      <c r="J52" s="158"/>
      <c r="K52" s="159"/>
    </row>
    <row r="53" spans="1:11" x14ac:dyDescent="0.2">
      <c r="A53" s="52" t="s">
        <v>174</v>
      </c>
      <c r="B53" s="61"/>
      <c r="C53" s="61">
        <f>+C43-C46</f>
        <v>-8.1599999999999966</v>
      </c>
      <c r="D53" s="61">
        <f>+D44-D43</f>
        <v>1.6639999999999873</v>
      </c>
      <c r="E53" s="61">
        <f>+E45-E44</f>
        <v>3.3919999999999959</v>
      </c>
      <c r="F53" s="61">
        <f>+F46-F45</f>
        <v>3.4560000000000173</v>
      </c>
      <c r="G53" s="61">
        <f>+G43-G46</f>
        <v>-8.8000000000000114</v>
      </c>
      <c r="H53" s="61">
        <f>+H44-H43</f>
        <v>1.7920000000000016</v>
      </c>
      <c r="I53" s="61">
        <f>+I45-I44</f>
        <v>3.6479999999999961</v>
      </c>
      <c r="J53" s="61">
        <f>+J46-J45</f>
        <v>3.7120000000000459</v>
      </c>
      <c r="K53" s="62">
        <f>+K43-K46</f>
        <v>-9.4400000000000546</v>
      </c>
    </row>
    <row r="54" spans="1:11" x14ac:dyDescent="0.2">
      <c r="A54" s="52" t="s">
        <v>175</v>
      </c>
      <c r="B54" s="61"/>
      <c r="C54" s="61">
        <f>+C47-C50</f>
        <v>-39.167999999999999</v>
      </c>
      <c r="D54" s="61">
        <f>+D48-D47</f>
        <v>13.312000000000005</v>
      </c>
      <c r="E54" s="61">
        <f>+E49-E48</f>
        <v>13.567999999999998</v>
      </c>
      <c r="F54" s="61">
        <f>+F50-F49</f>
        <v>13.823999999999998</v>
      </c>
      <c r="G54" s="61">
        <f>+G47-G50</f>
        <v>-42.24</v>
      </c>
      <c r="H54" s="61">
        <f>+H48-H47</f>
        <v>14.335999999999999</v>
      </c>
      <c r="I54" s="61">
        <f>+I49-I48</f>
        <v>14.592000000000006</v>
      </c>
      <c r="J54" s="61">
        <f>+J50-J49</f>
        <v>14.847999999999999</v>
      </c>
      <c r="K54" s="62">
        <f>+K47-K50</f>
        <v>-45.312000000000012</v>
      </c>
    </row>
    <row r="55" spans="1:11" x14ac:dyDescent="0.2">
      <c r="A55" s="52" t="s">
        <v>176</v>
      </c>
      <c r="B55" s="61"/>
      <c r="C55" s="61">
        <f>+C37*C5/100</f>
        <v>62.015999999999991</v>
      </c>
      <c r="D55" s="61">
        <v>0</v>
      </c>
      <c r="E55" s="61">
        <v>0</v>
      </c>
      <c r="F55" s="61">
        <v>0</v>
      </c>
      <c r="G55" s="61">
        <f>+G37*G5/100</f>
        <v>66.88</v>
      </c>
      <c r="H55" s="61">
        <v>0</v>
      </c>
      <c r="I55" s="61">
        <v>0</v>
      </c>
      <c r="J55" s="61">
        <v>0</v>
      </c>
      <c r="K55" s="62">
        <f>+K37*K5/100</f>
        <v>71.744</v>
      </c>
    </row>
    <row r="56" spans="1:11" x14ac:dyDescent="0.2">
      <c r="A56" s="52" t="s">
        <v>160</v>
      </c>
      <c r="B56" s="61"/>
      <c r="C56" s="61">
        <f>+SUM(C53:C55)</f>
        <v>14.687999999999995</v>
      </c>
      <c r="D56" s="61">
        <f t="shared" ref="D56:K56" si="29">+SUM(D53:D55)</f>
        <v>14.975999999999992</v>
      </c>
      <c r="E56" s="61">
        <f t="shared" si="29"/>
        <v>16.959999999999994</v>
      </c>
      <c r="F56" s="61">
        <f t="shared" si="29"/>
        <v>17.280000000000015</v>
      </c>
      <c r="G56" s="61">
        <f t="shared" si="29"/>
        <v>15.839999999999982</v>
      </c>
      <c r="H56" s="61">
        <f t="shared" si="29"/>
        <v>16.128</v>
      </c>
      <c r="I56" s="61">
        <f t="shared" si="29"/>
        <v>18.240000000000002</v>
      </c>
      <c r="J56" s="61">
        <f t="shared" si="29"/>
        <v>18.560000000000045</v>
      </c>
      <c r="K56" s="62">
        <f t="shared" si="29"/>
        <v>16.991999999999933</v>
      </c>
    </row>
    <row r="57" spans="1:11" x14ac:dyDescent="0.2">
      <c r="A57" s="55" t="s">
        <v>177</v>
      </c>
      <c r="B57" s="69"/>
      <c r="C57" s="69">
        <f t="shared" ref="C57:K57" si="30">+C56/C38*100</f>
        <v>101.99999999999999</v>
      </c>
      <c r="D57" s="69">
        <f t="shared" si="30"/>
        <v>103.99999999999999</v>
      </c>
      <c r="E57" s="69">
        <f t="shared" si="30"/>
        <v>105.99999999999984</v>
      </c>
      <c r="F57" s="69">
        <f t="shared" si="30"/>
        <v>108.00000000000018</v>
      </c>
      <c r="G57" s="69">
        <f t="shared" si="30"/>
        <v>109.99999999999987</v>
      </c>
      <c r="H57" s="69">
        <f t="shared" si="30"/>
        <v>112.00000000000003</v>
      </c>
      <c r="I57" s="69">
        <f t="shared" si="30"/>
        <v>113.99999999999989</v>
      </c>
      <c r="J57" s="69">
        <f t="shared" si="30"/>
        <v>116.0000000000004</v>
      </c>
      <c r="K57" s="70">
        <f t="shared" si="30"/>
        <v>117.99999999999955</v>
      </c>
    </row>
    <row r="58" spans="1:11" x14ac:dyDescent="0.2">
      <c r="A58" s="52"/>
      <c r="B58" s="61"/>
      <c r="C58" s="61"/>
      <c r="D58" s="71"/>
      <c r="E58" s="71"/>
      <c r="F58" s="71"/>
      <c r="G58" s="71"/>
      <c r="H58" s="71"/>
      <c r="I58" s="71"/>
      <c r="J58" s="71"/>
      <c r="K58" s="71"/>
    </row>
  </sheetData>
  <mergeCells count="4">
    <mergeCell ref="A1:F1"/>
    <mergeCell ref="A2:L2"/>
    <mergeCell ref="A3:L3"/>
    <mergeCell ref="A52:K52"/>
  </mergeCells>
  <pageMargins left="0.55000000000000004" right="0.36" top="0.75" bottom="0.75" header="0.3" footer="0.3"/>
  <pageSetup scale="97"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1"/>
  <sheetViews>
    <sheetView tabSelected="1" zoomScaleNormal="100" workbookViewId="0">
      <selection activeCell="I62" sqref="I62"/>
    </sheetView>
  </sheetViews>
  <sheetFormatPr defaultRowHeight="15" x14ac:dyDescent="0.25"/>
  <cols>
    <col min="1" max="1" width="11.28515625" customWidth="1"/>
    <col min="2" max="2" width="6.28515625" customWidth="1"/>
    <col min="3" max="3" width="9.140625" customWidth="1"/>
    <col min="4" max="11" width="7.85546875" customWidth="1"/>
  </cols>
  <sheetData>
    <row r="1" spans="1:11" ht="31.5" customHeight="1" x14ac:dyDescent="0.25">
      <c r="A1" s="174" t="s">
        <v>178</v>
      </c>
      <c r="B1" s="174"/>
      <c r="C1" s="174"/>
      <c r="D1" s="174"/>
      <c r="E1" s="174"/>
      <c r="F1" s="174"/>
      <c r="G1" s="174"/>
      <c r="H1" s="174"/>
      <c r="I1" s="174"/>
      <c r="J1" s="174"/>
      <c r="K1" s="174"/>
    </row>
    <row r="2" spans="1:11" x14ac:dyDescent="0.25">
      <c r="A2" s="175" t="s">
        <v>77</v>
      </c>
      <c r="B2" s="175"/>
      <c r="C2" s="175"/>
      <c r="D2" s="175"/>
      <c r="E2" s="175"/>
      <c r="F2" s="175"/>
      <c r="G2" s="175"/>
      <c r="H2" s="175"/>
      <c r="I2" s="175"/>
      <c r="J2" s="175"/>
      <c r="K2" s="175"/>
    </row>
    <row r="3" spans="1:11" ht="89.25" customHeight="1" x14ac:dyDescent="0.25">
      <c r="A3" s="81" t="s">
        <v>78</v>
      </c>
      <c r="B3" s="81"/>
      <c r="C3" s="81"/>
      <c r="D3" s="81"/>
      <c r="E3" s="81"/>
      <c r="F3" s="81"/>
      <c r="G3" s="81"/>
      <c r="H3" s="81"/>
      <c r="I3" s="81"/>
      <c r="J3" s="81"/>
      <c r="K3" s="81"/>
    </row>
    <row r="4" spans="1:11" ht="12" customHeight="1" x14ac:dyDescent="0.25">
      <c r="A4" s="45"/>
      <c r="B4" s="45"/>
      <c r="C4" s="176" t="s">
        <v>48</v>
      </c>
      <c r="D4" s="176"/>
      <c r="E4" s="176"/>
      <c r="F4" s="176"/>
      <c r="G4" s="176"/>
      <c r="H4" s="176"/>
      <c r="I4" s="176"/>
      <c r="J4" s="176"/>
      <c r="K4" s="45"/>
    </row>
    <row r="5" spans="1:11" ht="12" customHeight="1" x14ac:dyDescent="0.25">
      <c r="A5" s="43"/>
      <c r="B5" s="23"/>
      <c r="C5" s="7"/>
      <c r="D5" s="177" t="s">
        <v>49</v>
      </c>
      <c r="E5" s="177"/>
      <c r="F5" s="177"/>
      <c r="G5" s="177"/>
      <c r="H5" s="161" t="s">
        <v>50</v>
      </c>
      <c r="I5" s="161"/>
      <c r="J5" s="162"/>
      <c r="K5" s="162"/>
    </row>
    <row r="6" spans="1:11" ht="12" customHeight="1" x14ac:dyDescent="0.25">
      <c r="A6" s="72" t="s">
        <v>51</v>
      </c>
      <c r="B6" s="164"/>
      <c r="C6" s="164"/>
      <c r="D6" s="89">
        <v>160</v>
      </c>
      <c r="E6" s="89"/>
      <c r="F6" s="160">
        <v>160</v>
      </c>
      <c r="G6" s="160"/>
      <c r="H6" s="89">
        <v>0</v>
      </c>
      <c r="I6" s="166"/>
      <c r="J6" s="160">
        <v>880</v>
      </c>
      <c r="K6" s="160"/>
    </row>
    <row r="7" spans="1:11" ht="12" customHeight="1" x14ac:dyDescent="0.25">
      <c r="A7" s="72" t="s">
        <v>52</v>
      </c>
      <c r="B7" s="164"/>
      <c r="C7" s="164"/>
      <c r="D7" s="89">
        <v>340</v>
      </c>
      <c r="E7" s="89"/>
      <c r="F7" s="160">
        <v>340</v>
      </c>
      <c r="G7" s="160"/>
      <c r="H7" s="89">
        <v>0</v>
      </c>
      <c r="I7" s="166"/>
      <c r="J7" s="160">
        <v>1200</v>
      </c>
      <c r="K7" s="160"/>
    </row>
    <row r="8" spans="1:11" ht="12" customHeight="1" x14ac:dyDescent="0.25">
      <c r="A8" s="72" t="s">
        <v>53</v>
      </c>
      <c r="B8" s="164"/>
      <c r="C8" s="164"/>
      <c r="D8" s="89">
        <v>530</v>
      </c>
      <c r="E8" s="89"/>
      <c r="F8" s="160">
        <v>530</v>
      </c>
      <c r="G8" s="160"/>
      <c r="H8" s="89">
        <v>0</v>
      </c>
      <c r="I8" s="166"/>
      <c r="J8" s="160">
        <v>1560</v>
      </c>
      <c r="K8" s="160"/>
    </row>
    <row r="9" spans="1:11" ht="12" customHeight="1" x14ac:dyDescent="0.25">
      <c r="A9" s="72" t="s">
        <v>54</v>
      </c>
      <c r="B9" s="164"/>
      <c r="C9" s="164"/>
      <c r="D9" s="89">
        <v>300</v>
      </c>
      <c r="E9" s="89"/>
      <c r="F9" s="160">
        <v>300</v>
      </c>
      <c r="G9" s="160"/>
      <c r="H9" s="89">
        <v>5800</v>
      </c>
      <c r="I9" s="166"/>
      <c r="J9" s="160">
        <v>1400</v>
      </c>
      <c r="K9" s="160"/>
    </row>
    <row r="10" spans="1:11" ht="12" customHeight="1" x14ac:dyDescent="0.25">
      <c r="A10" s="72" t="s">
        <v>55</v>
      </c>
      <c r="B10" s="164"/>
      <c r="C10" s="164"/>
      <c r="D10" s="89">
        <v>1330</v>
      </c>
      <c r="E10" s="89"/>
      <c r="F10" s="160">
        <v>1330</v>
      </c>
      <c r="G10" s="160"/>
      <c r="H10" s="89">
        <v>5800</v>
      </c>
      <c r="I10" s="166"/>
      <c r="J10" s="160">
        <v>5040</v>
      </c>
      <c r="K10" s="160"/>
    </row>
    <row r="11" spans="1:11" ht="12" customHeight="1" x14ac:dyDescent="0.25">
      <c r="A11" s="46"/>
      <c r="B11" s="46"/>
      <c r="C11" s="24"/>
      <c r="D11" s="165" t="s">
        <v>56</v>
      </c>
      <c r="E11" s="165"/>
      <c r="F11" s="165"/>
      <c r="G11" s="165"/>
      <c r="H11" s="46"/>
      <c r="I11" s="46"/>
      <c r="J11" s="46"/>
      <c r="K11" s="46"/>
    </row>
    <row r="12" spans="1:11" ht="12" customHeight="1" x14ac:dyDescent="0.25">
      <c r="A12" s="72" t="s">
        <v>51</v>
      </c>
      <c r="B12" s="72"/>
      <c r="C12" s="164"/>
      <c r="D12" s="89" t="s">
        <v>57</v>
      </c>
      <c r="E12" s="89"/>
      <c r="F12" s="160">
        <v>720</v>
      </c>
      <c r="G12" s="160"/>
      <c r="H12" s="43"/>
      <c r="I12" s="43"/>
      <c r="J12" s="43"/>
      <c r="K12" s="43"/>
    </row>
    <row r="13" spans="1:11" ht="12" customHeight="1" x14ac:dyDescent="0.25">
      <c r="A13" s="72" t="s">
        <v>52</v>
      </c>
      <c r="B13" s="72"/>
      <c r="C13" s="164"/>
      <c r="D13" s="89" t="s">
        <v>58</v>
      </c>
      <c r="E13" s="89"/>
      <c r="F13" s="160">
        <v>860</v>
      </c>
      <c r="G13" s="160"/>
      <c r="H13" s="43"/>
      <c r="I13" s="43"/>
      <c r="J13" s="43"/>
      <c r="K13" s="43"/>
    </row>
    <row r="14" spans="1:11" ht="12" customHeight="1" x14ac:dyDescent="0.25">
      <c r="A14" s="72" t="s">
        <v>53</v>
      </c>
      <c r="B14" s="164"/>
      <c r="C14" s="164"/>
      <c r="D14" s="89" t="s">
        <v>59</v>
      </c>
      <c r="E14" s="89"/>
      <c r="F14" s="160">
        <v>1030</v>
      </c>
      <c r="G14" s="160"/>
      <c r="H14" s="43"/>
      <c r="I14" s="43"/>
      <c r="J14" s="43"/>
      <c r="K14" s="43"/>
    </row>
    <row r="15" spans="1:11" ht="12" customHeight="1" x14ac:dyDescent="0.25">
      <c r="A15" s="72" t="s">
        <v>54</v>
      </c>
      <c r="B15" s="164"/>
      <c r="C15" s="164"/>
      <c r="D15" s="89">
        <v>5500</v>
      </c>
      <c r="E15" s="89"/>
      <c r="F15" s="160">
        <v>1100</v>
      </c>
      <c r="G15" s="160"/>
      <c r="H15" s="43"/>
      <c r="I15" s="43"/>
      <c r="J15" s="43"/>
      <c r="K15" s="43"/>
    </row>
    <row r="16" spans="1:11" ht="12" customHeight="1" x14ac:dyDescent="0.25">
      <c r="A16" s="72" t="s">
        <v>55</v>
      </c>
      <c r="B16" s="164"/>
      <c r="C16" s="164"/>
      <c r="D16" s="89">
        <v>4470</v>
      </c>
      <c r="E16" s="89"/>
      <c r="F16" s="160">
        <v>3710</v>
      </c>
      <c r="G16" s="160"/>
      <c r="H16" s="43"/>
      <c r="I16" s="43"/>
      <c r="J16" s="43"/>
      <c r="K16" s="43"/>
    </row>
    <row r="17" spans="1:11" ht="12" customHeight="1" x14ac:dyDescent="0.25">
      <c r="A17" s="44"/>
      <c r="B17" s="16"/>
      <c r="C17" s="15"/>
      <c r="D17" s="165" t="s">
        <v>60</v>
      </c>
      <c r="E17" s="165"/>
      <c r="F17" s="165"/>
      <c r="G17" s="165"/>
      <c r="H17" s="46"/>
      <c r="I17" s="46"/>
      <c r="J17" s="46"/>
      <c r="K17" s="46"/>
    </row>
    <row r="18" spans="1:11" ht="12" customHeight="1" x14ac:dyDescent="0.25">
      <c r="A18" s="72" t="s">
        <v>51</v>
      </c>
      <c r="B18" s="164"/>
      <c r="C18" s="164"/>
      <c r="D18" s="89">
        <v>300</v>
      </c>
      <c r="E18" s="89"/>
      <c r="F18" s="160">
        <v>300</v>
      </c>
      <c r="G18" s="160"/>
      <c r="H18" s="43"/>
      <c r="I18" s="43"/>
      <c r="J18" s="43"/>
      <c r="K18" s="43"/>
    </row>
    <row r="19" spans="1:11" ht="12" customHeight="1" x14ac:dyDescent="0.25">
      <c r="A19" s="72" t="s">
        <v>52</v>
      </c>
      <c r="B19" s="164"/>
      <c r="C19" s="164"/>
      <c r="D19" s="89">
        <v>310</v>
      </c>
      <c r="E19" s="89"/>
      <c r="F19" s="160">
        <v>310</v>
      </c>
      <c r="G19" s="160"/>
      <c r="H19" s="43"/>
      <c r="I19" s="43"/>
      <c r="J19" s="43"/>
      <c r="K19" s="43"/>
    </row>
    <row r="20" spans="1:11" ht="12" customHeight="1" x14ac:dyDescent="0.25">
      <c r="A20" s="72" t="s">
        <v>53</v>
      </c>
      <c r="B20" s="164"/>
      <c r="C20" s="164"/>
      <c r="D20" s="89">
        <v>340</v>
      </c>
      <c r="E20" s="89"/>
      <c r="F20" s="160">
        <v>340</v>
      </c>
      <c r="G20" s="160"/>
      <c r="H20" s="43"/>
      <c r="I20" s="43"/>
      <c r="J20" s="43"/>
      <c r="K20" s="43"/>
    </row>
    <row r="21" spans="1:11" ht="12" customHeight="1" x14ac:dyDescent="0.25">
      <c r="A21" s="72" t="s">
        <v>54</v>
      </c>
      <c r="B21" s="164"/>
      <c r="C21" s="164"/>
      <c r="D21" s="89">
        <v>400</v>
      </c>
      <c r="E21" s="89"/>
      <c r="F21" s="160">
        <v>400</v>
      </c>
      <c r="G21" s="160"/>
      <c r="H21" s="43"/>
      <c r="I21" s="43"/>
      <c r="J21" s="43"/>
      <c r="K21" s="43"/>
    </row>
    <row r="22" spans="1:11" ht="12" customHeight="1" x14ac:dyDescent="0.25">
      <c r="A22" s="72" t="s">
        <v>55</v>
      </c>
      <c r="B22" s="164"/>
      <c r="C22" s="164"/>
      <c r="D22" s="89">
        <v>1350</v>
      </c>
      <c r="E22" s="89"/>
      <c r="F22" s="160">
        <v>1350</v>
      </c>
      <c r="G22" s="160"/>
      <c r="H22" s="43"/>
      <c r="I22" s="43"/>
      <c r="J22" s="43"/>
      <c r="K22" s="43"/>
    </row>
    <row r="23" spans="1:11" ht="12" customHeight="1" x14ac:dyDescent="0.25">
      <c r="A23" s="44"/>
      <c r="B23" s="16"/>
      <c r="C23" s="44"/>
      <c r="D23" s="165" t="s">
        <v>79</v>
      </c>
      <c r="E23" s="165"/>
      <c r="F23" s="165"/>
      <c r="G23" s="165"/>
      <c r="H23" s="46"/>
      <c r="I23" s="46"/>
      <c r="J23" s="46"/>
      <c r="K23" s="46"/>
    </row>
    <row r="24" spans="1:11" ht="12" customHeight="1" x14ac:dyDescent="0.25">
      <c r="A24" s="72" t="s">
        <v>51</v>
      </c>
      <c r="B24" s="164"/>
      <c r="C24" s="164"/>
      <c r="D24" s="89" t="s">
        <v>61</v>
      </c>
      <c r="E24" s="89"/>
      <c r="F24" s="160">
        <v>420</v>
      </c>
      <c r="G24" s="160"/>
      <c r="H24" s="43"/>
      <c r="I24" s="43"/>
      <c r="J24" s="43"/>
      <c r="K24" s="43"/>
    </row>
    <row r="25" spans="1:11" ht="12" customHeight="1" x14ac:dyDescent="0.25">
      <c r="A25" s="72" t="s">
        <v>52</v>
      </c>
      <c r="B25" s="164"/>
      <c r="C25" s="164"/>
      <c r="D25" s="89" t="s">
        <v>62</v>
      </c>
      <c r="E25" s="89"/>
      <c r="F25" s="160">
        <v>550</v>
      </c>
      <c r="G25" s="160"/>
      <c r="H25" s="43"/>
      <c r="I25" s="43"/>
      <c r="J25" s="43"/>
      <c r="K25" s="43"/>
    </row>
    <row r="26" spans="1:11" ht="12" customHeight="1" x14ac:dyDescent="0.25">
      <c r="A26" s="72" t="s">
        <v>53</v>
      </c>
      <c r="B26" s="164"/>
      <c r="C26" s="164"/>
      <c r="D26" s="89" t="s">
        <v>63</v>
      </c>
      <c r="E26" s="89"/>
      <c r="F26" s="160">
        <v>690</v>
      </c>
      <c r="G26" s="160"/>
      <c r="H26" s="43"/>
      <c r="I26" s="43"/>
      <c r="J26" s="43"/>
      <c r="K26" s="43"/>
    </row>
    <row r="27" spans="1:11" ht="12" customHeight="1" x14ac:dyDescent="0.25">
      <c r="A27" s="72" t="s">
        <v>54</v>
      </c>
      <c r="B27" s="164"/>
      <c r="C27" s="164"/>
      <c r="D27" s="89">
        <v>5100</v>
      </c>
      <c r="E27" s="89"/>
      <c r="F27" s="160">
        <v>700</v>
      </c>
      <c r="G27" s="160"/>
      <c r="H27" s="43"/>
      <c r="I27" s="43"/>
      <c r="J27" s="43"/>
      <c r="K27" s="43"/>
    </row>
    <row r="28" spans="1:11" ht="12" customHeight="1" x14ac:dyDescent="0.25">
      <c r="A28" s="87" t="s">
        <v>55</v>
      </c>
      <c r="B28" s="173"/>
      <c r="C28" s="173"/>
      <c r="D28" s="171">
        <v>3120</v>
      </c>
      <c r="E28" s="171"/>
      <c r="F28" s="172">
        <v>2360</v>
      </c>
      <c r="G28" s="172"/>
      <c r="H28" s="46"/>
      <c r="I28" s="46"/>
      <c r="J28" s="46"/>
      <c r="K28" s="46"/>
    </row>
    <row r="29" spans="1:11" x14ac:dyDescent="0.25">
      <c r="A29" s="170" t="s">
        <v>64</v>
      </c>
      <c r="B29" s="170"/>
      <c r="C29" s="170"/>
      <c r="D29" s="170"/>
      <c r="E29" s="170"/>
      <c r="F29" s="170"/>
      <c r="G29" s="170"/>
      <c r="H29" s="170"/>
      <c r="I29" s="170"/>
      <c r="J29" s="170"/>
      <c r="K29" s="170"/>
    </row>
    <row r="30" spans="1:11" x14ac:dyDescent="0.25">
      <c r="A30" s="95" t="s">
        <v>65</v>
      </c>
      <c r="B30" s="163"/>
      <c r="C30" s="163"/>
      <c r="D30" s="76" t="s">
        <v>67</v>
      </c>
      <c r="E30" s="76"/>
      <c r="F30" s="76"/>
      <c r="G30" s="76"/>
      <c r="J30" s="76" t="s">
        <v>69</v>
      </c>
      <c r="K30" s="76"/>
    </row>
    <row r="31" spans="1:11" x14ac:dyDescent="0.25">
      <c r="A31" s="96" t="s">
        <v>66</v>
      </c>
      <c r="B31" s="169"/>
      <c r="C31" s="169"/>
      <c r="D31" s="88" t="s">
        <v>70</v>
      </c>
      <c r="E31" s="88"/>
      <c r="F31" s="88" t="s">
        <v>71</v>
      </c>
      <c r="G31" s="88"/>
      <c r="H31" s="88" t="s">
        <v>68</v>
      </c>
      <c r="I31" s="88"/>
      <c r="J31" s="88" t="s">
        <v>66</v>
      </c>
      <c r="K31" s="88"/>
    </row>
    <row r="32" spans="1:11" x14ac:dyDescent="0.25">
      <c r="A32" s="74" t="s">
        <v>72</v>
      </c>
      <c r="B32" s="74"/>
      <c r="C32" s="74"/>
      <c r="D32" s="74"/>
      <c r="E32" s="74"/>
      <c r="F32" s="148"/>
      <c r="G32" s="148"/>
      <c r="H32" s="78"/>
      <c r="I32" s="78"/>
      <c r="J32" s="6"/>
      <c r="K32" s="6"/>
    </row>
    <row r="33" spans="1:11" x14ac:dyDescent="0.25">
      <c r="A33" s="148" t="s">
        <v>73</v>
      </c>
      <c r="B33" s="148"/>
      <c r="C33" s="148"/>
      <c r="D33" s="148"/>
      <c r="E33" s="148"/>
      <c r="F33" s="78"/>
      <c r="G33" s="78"/>
      <c r="H33" s="78"/>
      <c r="I33" s="78"/>
      <c r="J33" s="6"/>
      <c r="K33" s="6"/>
    </row>
    <row r="34" spans="1:11" ht="12.75" customHeight="1" x14ac:dyDescent="0.25">
      <c r="A34" s="13" t="s">
        <v>51</v>
      </c>
      <c r="B34" s="23">
        <v>0</v>
      </c>
      <c r="C34" s="43">
        <v>0</v>
      </c>
      <c r="D34" s="23">
        <v>0</v>
      </c>
      <c r="E34" s="43">
        <v>880</v>
      </c>
      <c r="F34" s="23">
        <v>0</v>
      </c>
      <c r="G34" s="43">
        <v>0</v>
      </c>
      <c r="H34" s="23">
        <v>0</v>
      </c>
      <c r="I34" s="43">
        <v>40</v>
      </c>
      <c r="J34" s="23">
        <v>0</v>
      </c>
      <c r="K34" s="43">
        <v>920</v>
      </c>
    </row>
    <row r="35" spans="1:11" ht="12.75" customHeight="1" x14ac:dyDescent="0.25">
      <c r="A35" s="13" t="s">
        <v>52</v>
      </c>
      <c r="B35" s="23">
        <v>0</v>
      </c>
      <c r="C35" s="43">
        <v>920</v>
      </c>
      <c r="D35" s="23">
        <v>0</v>
      </c>
      <c r="E35" s="43">
        <v>1200</v>
      </c>
      <c r="F35" s="23">
        <v>0</v>
      </c>
      <c r="G35" s="43">
        <v>0</v>
      </c>
      <c r="H35" s="23">
        <v>0</v>
      </c>
      <c r="I35" s="43">
        <v>130</v>
      </c>
      <c r="J35" s="23">
        <v>0</v>
      </c>
      <c r="K35" s="43">
        <v>2250</v>
      </c>
    </row>
    <row r="36" spans="1:11" ht="12.75" customHeight="1" x14ac:dyDescent="0.25">
      <c r="A36" s="13" t="s">
        <v>53</v>
      </c>
      <c r="B36" s="23">
        <v>0</v>
      </c>
      <c r="C36" s="43">
        <v>2250</v>
      </c>
      <c r="D36" s="23">
        <v>0</v>
      </c>
      <c r="E36" s="43">
        <v>1560</v>
      </c>
      <c r="F36" s="23">
        <v>0</v>
      </c>
      <c r="G36" s="43">
        <v>0</v>
      </c>
      <c r="H36" s="23">
        <v>0</v>
      </c>
      <c r="I36" s="43">
        <v>240</v>
      </c>
      <c r="J36" s="23">
        <v>0</v>
      </c>
      <c r="K36" s="43">
        <v>4050</v>
      </c>
    </row>
    <row r="37" spans="1:11" ht="12.75" customHeight="1" x14ac:dyDescent="0.25">
      <c r="A37" s="13" t="s">
        <v>54</v>
      </c>
      <c r="B37" s="23">
        <v>0</v>
      </c>
      <c r="C37" s="43">
        <v>4050</v>
      </c>
      <c r="D37" s="23">
        <v>5800</v>
      </c>
      <c r="E37" s="43">
        <v>1400</v>
      </c>
      <c r="F37" s="23">
        <v>0</v>
      </c>
      <c r="G37" s="43">
        <v>0</v>
      </c>
      <c r="H37" s="23">
        <v>0</v>
      </c>
      <c r="I37" s="43">
        <v>350</v>
      </c>
      <c r="J37" s="23">
        <v>5800</v>
      </c>
      <c r="K37" s="43">
        <v>5800</v>
      </c>
    </row>
    <row r="38" spans="1:11" ht="12.75" customHeight="1" x14ac:dyDescent="0.25">
      <c r="A38" s="28" t="s">
        <v>74</v>
      </c>
      <c r="B38" s="26">
        <v>0</v>
      </c>
      <c r="C38" s="26">
        <v>0</v>
      </c>
      <c r="D38" s="26">
        <v>5800</v>
      </c>
      <c r="E38" s="45">
        <v>5040</v>
      </c>
      <c r="F38" s="26">
        <v>0</v>
      </c>
      <c r="G38" s="45">
        <v>0</v>
      </c>
      <c r="H38" s="26">
        <v>0</v>
      </c>
      <c r="I38" s="45">
        <v>760</v>
      </c>
      <c r="J38" s="26">
        <v>5800</v>
      </c>
      <c r="K38" s="45">
        <v>5800</v>
      </c>
    </row>
    <row r="39" spans="1:11" ht="12.75" customHeight="1" x14ac:dyDescent="0.25">
      <c r="A39" s="168" t="s">
        <v>75</v>
      </c>
      <c r="B39" s="168"/>
      <c r="C39" s="168"/>
      <c r="D39" s="168"/>
      <c r="E39" s="6"/>
      <c r="F39" s="6"/>
      <c r="G39" s="6"/>
      <c r="H39" s="6"/>
      <c r="I39" s="6"/>
      <c r="J39" s="6"/>
      <c r="K39" s="6"/>
    </row>
    <row r="40" spans="1:11" ht="12.75" customHeight="1" x14ac:dyDescent="0.25">
      <c r="A40" s="148" t="s">
        <v>73</v>
      </c>
      <c r="B40" s="148"/>
      <c r="C40" s="148"/>
      <c r="D40" s="6"/>
      <c r="E40" s="6"/>
      <c r="F40" s="6"/>
      <c r="G40" s="6"/>
      <c r="H40" s="6"/>
      <c r="I40" s="6"/>
      <c r="J40" s="6"/>
      <c r="K40" s="6"/>
    </row>
    <row r="41" spans="1:11" ht="12.75" customHeight="1" x14ac:dyDescent="0.25">
      <c r="A41" s="13" t="s">
        <v>51</v>
      </c>
      <c r="B41" s="23">
        <v>0</v>
      </c>
      <c r="C41" s="43">
        <v>0</v>
      </c>
      <c r="D41" s="23">
        <v>460</v>
      </c>
      <c r="E41" s="43">
        <v>460</v>
      </c>
      <c r="F41" s="23">
        <v>0</v>
      </c>
      <c r="G41" s="43">
        <v>0</v>
      </c>
      <c r="H41" s="23">
        <v>0</v>
      </c>
      <c r="I41" s="43">
        <v>0</v>
      </c>
      <c r="J41" s="23">
        <v>460</v>
      </c>
      <c r="K41" s="43">
        <v>460</v>
      </c>
    </row>
    <row r="42" spans="1:11" ht="12.75" customHeight="1" x14ac:dyDescent="0.25">
      <c r="A42" s="13" t="s">
        <v>52</v>
      </c>
      <c r="B42" s="23">
        <v>460</v>
      </c>
      <c r="C42" s="43">
        <v>460</v>
      </c>
      <c r="D42" s="23">
        <v>650</v>
      </c>
      <c r="E42" s="43">
        <v>650</v>
      </c>
      <c r="F42" s="23">
        <v>0</v>
      </c>
      <c r="G42" s="43">
        <v>0</v>
      </c>
      <c r="H42" s="23">
        <v>0</v>
      </c>
      <c r="I42" s="43">
        <v>0</v>
      </c>
      <c r="J42" s="23">
        <v>1110</v>
      </c>
      <c r="K42" s="43">
        <v>1110</v>
      </c>
    </row>
    <row r="43" spans="1:11" ht="12.75" customHeight="1" x14ac:dyDescent="0.25">
      <c r="A43" s="13" t="s">
        <v>53</v>
      </c>
      <c r="B43" s="23">
        <v>1110</v>
      </c>
      <c r="C43" s="43">
        <v>1110</v>
      </c>
      <c r="D43" s="23">
        <v>870</v>
      </c>
      <c r="E43" s="43">
        <v>870</v>
      </c>
      <c r="F43" s="23">
        <v>0</v>
      </c>
      <c r="G43" s="43">
        <v>0</v>
      </c>
      <c r="H43" s="23">
        <v>0</v>
      </c>
      <c r="I43" s="43">
        <v>0</v>
      </c>
      <c r="J43" s="23">
        <v>1980</v>
      </c>
      <c r="K43" s="43">
        <v>1980</v>
      </c>
    </row>
    <row r="44" spans="1:11" ht="12.75" customHeight="1" x14ac:dyDescent="0.25">
      <c r="A44" s="13" t="s">
        <v>54</v>
      </c>
      <c r="B44" s="23">
        <v>1980</v>
      </c>
      <c r="C44" s="43">
        <v>1980</v>
      </c>
      <c r="D44" s="23">
        <v>700</v>
      </c>
      <c r="E44" s="43">
        <v>700</v>
      </c>
      <c r="F44" s="23">
        <v>0</v>
      </c>
      <c r="G44" s="43">
        <v>0</v>
      </c>
      <c r="H44" s="23">
        <v>0</v>
      </c>
      <c r="I44" s="43">
        <v>0</v>
      </c>
      <c r="J44" s="23">
        <v>2680</v>
      </c>
      <c r="K44" s="43">
        <v>2680</v>
      </c>
    </row>
    <row r="45" spans="1:11" ht="12.75" customHeight="1" x14ac:dyDescent="0.25">
      <c r="A45" s="28" t="s">
        <v>74</v>
      </c>
      <c r="B45" s="26">
        <v>0</v>
      </c>
      <c r="C45" s="45">
        <v>0</v>
      </c>
      <c r="D45" s="26">
        <v>2680</v>
      </c>
      <c r="E45" s="45">
        <v>2680</v>
      </c>
      <c r="F45" s="26">
        <v>0</v>
      </c>
      <c r="G45" s="45">
        <v>0</v>
      </c>
      <c r="H45" s="26">
        <v>0</v>
      </c>
      <c r="I45" s="45">
        <v>0</v>
      </c>
      <c r="J45" s="26">
        <v>2680</v>
      </c>
      <c r="K45" s="45">
        <v>2680</v>
      </c>
    </row>
    <row r="46" spans="1:11" ht="12.75" customHeight="1" x14ac:dyDescent="0.25">
      <c r="A46" s="167" t="s">
        <v>76</v>
      </c>
      <c r="B46" s="167"/>
      <c r="C46" s="167"/>
      <c r="D46" s="23"/>
      <c r="E46" s="23"/>
      <c r="F46" s="23"/>
      <c r="G46" s="23"/>
      <c r="H46" s="23"/>
      <c r="I46" s="8"/>
      <c r="J46" s="8"/>
      <c r="K46" s="8"/>
    </row>
    <row r="47" spans="1:11" ht="12.75" customHeight="1" x14ac:dyDescent="0.25">
      <c r="A47" s="7" t="s">
        <v>51</v>
      </c>
      <c r="B47" s="23">
        <v>0</v>
      </c>
      <c r="C47" s="43">
        <v>0</v>
      </c>
      <c r="D47" s="23">
        <v>-460</v>
      </c>
      <c r="E47" s="43">
        <v>420</v>
      </c>
      <c r="F47" s="23">
        <v>0</v>
      </c>
      <c r="G47" s="43">
        <v>0</v>
      </c>
      <c r="H47" s="23">
        <v>0</v>
      </c>
      <c r="I47" s="43">
        <v>40</v>
      </c>
      <c r="J47" s="23">
        <v>-460</v>
      </c>
      <c r="K47" s="43">
        <v>460</v>
      </c>
    </row>
    <row r="48" spans="1:11" ht="12.75" customHeight="1" x14ac:dyDescent="0.25">
      <c r="A48" s="7" t="s">
        <v>52</v>
      </c>
      <c r="B48" s="23">
        <v>-460</v>
      </c>
      <c r="C48" s="43">
        <v>460</v>
      </c>
      <c r="D48" s="23">
        <v>-650</v>
      </c>
      <c r="E48" s="43">
        <v>550</v>
      </c>
      <c r="F48" s="23">
        <v>0</v>
      </c>
      <c r="G48" s="43">
        <v>0</v>
      </c>
      <c r="H48" s="23">
        <v>0</v>
      </c>
      <c r="I48" s="43">
        <v>130</v>
      </c>
      <c r="J48" s="23">
        <v>-1110</v>
      </c>
      <c r="K48" s="43">
        <v>1140</v>
      </c>
    </row>
    <row r="49" spans="1:11" ht="12.75" customHeight="1" x14ac:dyDescent="0.25">
      <c r="A49" s="7" t="s">
        <v>53</v>
      </c>
      <c r="B49" s="23">
        <v>-1110</v>
      </c>
      <c r="C49" s="43">
        <v>1140</v>
      </c>
      <c r="D49" s="23">
        <v>-870</v>
      </c>
      <c r="E49" s="43">
        <v>690</v>
      </c>
      <c r="F49" s="23">
        <v>0</v>
      </c>
      <c r="G49" s="43">
        <v>0</v>
      </c>
      <c r="H49" s="23">
        <v>0</v>
      </c>
      <c r="I49" s="43">
        <v>240</v>
      </c>
      <c r="J49" s="23">
        <v>-1980</v>
      </c>
      <c r="K49" s="43">
        <v>2070</v>
      </c>
    </row>
    <row r="50" spans="1:11" ht="12.75" customHeight="1" x14ac:dyDescent="0.25">
      <c r="A50" s="7" t="s">
        <v>54</v>
      </c>
      <c r="B50" s="23">
        <v>-1980</v>
      </c>
      <c r="C50" s="43">
        <v>2070</v>
      </c>
      <c r="D50" s="23">
        <v>5100</v>
      </c>
      <c r="E50" s="43">
        <v>700</v>
      </c>
      <c r="F50" s="23">
        <v>0</v>
      </c>
      <c r="G50" s="43">
        <v>0</v>
      </c>
      <c r="H50" s="23">
        <v>0</v>
      </c>
      <c r="I50" s="43">
        <v>350</v>
      </c>
      <c r="J50" s="23">
        <v>3120</v>
      </c>
      <c r="K50" s="43">
        <v>3120</v>
      </c>
    </row>
    <row r="51" spans="1:11" ht="12.75" customHeight="1" x14ac:dyDescent="0.25">
      <c r="A51" s="28" t="s">
        <v>74</v>
      </c>
      <c r="B51" s="26">
        <v>0</v>
      </c>
      <c r="C51" s="45">
        <v>0</v>
      </c>
      <c r="D51" s="26">
        <v>3120</v>
      </c>
      <c r="E51" s="45">
        <v>2360</v>
      </c>
      <c r="F51" s="26">
        <v>0</v>
      </c>
      <c r="G51" s="45">
        <v>0</v>
      </c>
      <c r="H51" s="26">
        <v>0</v>
      </c>
      <c r="I51" s="45">
        <v>760</v>
      </c>
      <c r="J51" s="26">
        <v>3120</v>
      </c>
      <c r="K51" s="45">
        <v>3120</v>
      </c>
    </row>
  </sheetData>
  <mergeCells count="98">
    <mergeCell ref="J7:K7"/>
    <mergeCell ref="A1:K1"/>
    <mergeCell ref="A2:K2"/>
    <mergeCell ref="A3:K3"/>
    <mergeCell ref="C4:J4"/>
    <mergeCell ref="D5:G5"/>
    <mergeCell ref="D6:E6"/>
    <mergeCell ref="F6:G6"/>
    <mergeCell ref="J6:K6"/>
    <mergeCell ref="H6:I6"/>
    <mergeCell ref="H7:I7"/>
    <mergeCell ref="D13:E13"/>
    <mergeCell ref="F13:G13"/>
    <mergeCell ref="D7:E7"/>
    <mergeCell ref="F7:G7"/>
    <mergeCell ref="D8:E8"/>
    <mergeCell ref="F8:G8"/>
    <mergeCell ref="D9:E9"/>
    <mergeCell ref="F9:G9"/>
    <mergeCell ref="D10:E10"/>
    <mergeCell ref="F10:G10"/>
    <mergeCell ref="D11:G11"/>
    <mergeCell ref="D12:E12"/>
    <mergeCell ref="F12:G12"/>
    <mergeCell ref="D24:E24"/>
    <mergeCell ref="F24:G24"/>
    <mergeCell ref="D25:E25"/>
    <mergeCell ref="F25:G25"/>
    <mergeCell ref="D20:E20"/>
    <mergeCell ref="F20:G20"/>
    <mergeCell ref="D21:E21"/>
    <mergeCell ref="F21:G21"/>
    <mergeCell ref="D22:E22"/>
    <mergeCell ref="F22:G22"/>
    <mergeCell ref="H31:I31"/>
    <mergeCell ref="J30:K30"/>
    <mergeCell ref="J31:K31"/>
    <mergeCell ref="A29:K29"/>
    <mergeCell ref="D26:E26"/>
    <mergeCell ref="F26:G26"/>
    <mergeCell ref="D27:E27"/>
    <mergeCell ref="F27:G27"/>
    <mergeCell ref="D28:E28"/>
    <mergeCell ref="F28:G28"/>
    <mergeCell ref="D31:E31"/>
    <mergeCell ref="F31:G31"/>
    <mergeCell ref="A27:C27"/>
    <mergeCell ref="A28:C28"/>
    <mergeCell ref="D30:G30"/>
    <mergeCell ref="A46:C46"/>
    <mergeCell ref="A40:C40"/>
    <mergeCell ref="A39:D39"/>
    <mergeCell ref="A31:C31"/>
    <mergeCell ref="H32:I32"/>
    <mergeCell ref="A33:C33"/>
    <mergeCell ref="D33:E33"/>
    <mergeCell ref="F33:G33"/>
    <mergeCell ref="H33:I33"/>
    <mergeCell ref="A32:E32"/>
    <mergeCell ref="F32:G32"/>
    <mergeCell ref="H8:I8"/>
    <mergeCell ref="H9:I9"/>
    <mergeCell ref="H10:I10"/>
    <mergeCell ref="A20:C20"/>
    <mergeCell ref="A21:C21"/>
    <mergeCell ref="D17:G17"/>
    <mergeCell ref="D18:E18"/>
    <mergeCell ref="F18:G18"/>
    <mergeCell ref="D19:E19"/>
    <mergeCell ref="F19:G19"/>
    <mergeCell ref="D14:E14"/>
    <mergeCell ref="F14:G14"/>
    <mergeCell ref="D15:E15"/>
    <mergeCell ref="F15:G15"/>
    <mergeCell ref="D16:E16"/>
    <mergeCell ref="F16:G16"/>
    <mergeCell ref="A22:C22"/>
    <mergeCell ref="A24:C24"/>
    <mergeCell ref="A25:C25"/>
    <mergeCell ref="A26:C26"/>
    <mergeCell ref="A13:C13"/>
    <mergeCell ref="A14:C14"/>
    <mergeCell ref="J8:K8"/>
    <mergeCell ref="J9:K9"/>
    <mergeCell ref="J10:K10"/>
    <mergeCell ref="H5:K5"/>
    <mergeCell ref="A30:C30"/>
    <mergeCell ref="A15:C15"/>
    <mergeCell ref="A16:C16"/>
    <mergeCell ref="A18:C18"/>
    <mergeCell ref="A19:C19"/>
    <mergeCell ref="A6:C6"/>
    <mergeCell ref="A7:C7"/>
    <mergeCell ref="A8:C8"/>
    <mergeCell ref="A9:C9"/>
    <mergeCell ref="A10:C10"/>
    <mergeCell ref="A12:C12"/>
    <mergeCell ref="D23:G2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Example 11.1</vt:lpstr>
      <vt:lpstr>Example 11.1 (cont)</vt:lpstr>
      <vt:lpstr>Example 11.2</vt:lpstr>
      <vt:lpstr>Example 11.3</vt:lpstr>
      <vt:lpstr>Example 11.4</vt:lpstr>
      <vt:lpstr>Example A11.1</vt:lpstr>
      <vt:lpstr>'Example A11.1'!_Toc504368670</vt:lpstr>
      <vt:lpstr>'Example 11.1'!_Toc504368671</vt:lpstr>
      <vt:lpstr>'Example 11.2'!_Toc504368672</vt:lpstr>
      <vt:lpstr>'Example 11.3'!_Toc504368673</vt:lpstr>
      <vt:lpstr>'Example 11.4'!Print_Area</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aniraula</dc:creator>
  <cp:lastModifiedBy>Lee, Kwangwon</cp:lastModifiedBy>
  <cp:lastPrinted>2013-09-30T21:24:47Z</cp:lastPrinted>
  <dcterms:created xsi:type="dcterms:W3CDTF">2013-09-30T15:36:01Z</dcterms:created>
  <dcterms:modified xsi:type="dcterms:W3CDTF">2018-08-30T15:23:10Z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44968944</vt:i4>
  </property>
  <property fmtid="{D5CDD505-2E9C-101B-9397-08002B2CF9AE}" pid="3" name="_NewReviewCycle">
    <vt:lpwstr/>
  </property>
  <property fmtid="{D5CDD505-2E9C-101B-9397-08002B2CF9AE}" pid="4" name="_EmailSubject">
    <vt:lpwstr>CH.10 &amp; 11</vt:lpwstr>
  </property>
  <property fmtid="{D5CDD505-2E9C-101B-9397-08002B2CF9AE}" pid="5" name="_AuthorEmail">
    <vt:lpwstr>ANiraula@imf.org</vt:lpwstr>
  </property>
  <property fmtid="{D5CDD505-2E9C-101B-9397-08002B2CF9AE}" pid="6" name="_AuthorEmailDisplayName">
    <vt:lpwstr>Niraula, Anil Radzhevich</vt:lpwstr>
  </property>
  <property fmtid="{D5CDD505-2E9C-101B-9397-08002B2CF9AE}" pid="7" name="_ReviewingToolsShownOnce">
    <vt:lpwstr/>
  </property>
</Properties>
</file>